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lc-001-hp\clc\_CPL_2014\_CONCORRENCIAS\CONCORRENCIA_PUBLICA_002_2014\LOTE_005\SUB_LOTE_002_OFICINA_EQUIPAMENTOS\"/>
    </mc:Choice>
  </mc:AlternateContent>
  <bookViews>
    <workbookView xWindow="0" yWindow="180" windowWidth="19200" windowHeight="10455" tabRatio="813" firstSheet="1" activeTab="3"/>
  </bookViews>
  <sheets>
    <sheet name="ESCOLA" sheetId="10" state="hidden" r:id="rId1"/>
    <sheet name="ORÇAMENTO" sheetId="27" r:id="rId2"/>
    <sheet name="MEMORIA" sheetId="26" state="hidden" r:id="rId3"/>
    <sheet name="EM BRANCO" sheetId="30" r:id="rId4"/>
    <sheet name="CRONOGRAMA" sheetId="28" r:id="rId5"/>
    <sheet name="CRON FIN - 3 MESES-REFORMA" sheetId="14" state="hidden" r:id="rId6"/>
    <sheet name="CRON FIN - 3 MESES-geral" sheetId="15" state="hidden" r:id="rId7"/>
    <sheet name="COTAÇÃO" sheetId="29" state="hidden" r:id="rId8"/>
  </sheets>
  <definedNames>
    <definedName name="_xlnm._FilterDatabase" localSheetId="0" hidden="1">ESCOLA!$A$2:$I$138</definedName>
    <definedName name="_xlnm.Print_Area" localSheetId="6">'CRON FIN - 3 MESES-geral'!$A$1:$K$32</definedName>
    <definedName name="_xlnm.Print_Area" localSheetId="5">'CRON FIN - 3 MESES-REFORMA'!$A$1:$K$32</definedName>
    <definedName name="_xlnm.Print_Area" localSheetId="4">CRONOGRAMA!$A$1:$H$28</definedName>
    <definedName name="_xlnm.Print_Area" localSheetId="3">'EM BRANCO'!$A$1:$H$117</definedName>
    <definedName name="_xlnm.Print_Area" localSheetId="0">ESCOLA!$A$1:$I$200</definedName>
    <definedName name="_xlnm.Print_Area" localSheetId="2">MEMORIA!$A$1:$M$342</definedName>
    <definedName name="_xlnm.Print_Area" localSheetId="1">ORÇAMENTO!$A$1:$H$123</definedName>
    <definedName name="_xlnm.Print_Titles" localSheetId="3">'EM BRANCO'!$1:$7</definedName>
    <definedName name="_xlnm.Print_Titles" localSheetId="0">ESCOLA!$1:$5</definedName>
    <definedName name="_xlnm.Print_Titles" localSheetId="2">MEMORIA!$A$1:$IW$2</definedName>
    <definedName name="_xlnm.Print_Titles" localSheetId="1">ORÇAMENTO!$1:$7</definedName>
  </definedNames>
  <calcPr calcId="152511"/>
</workbook>
</file>

<file path=xl/calcChain.xml><?xml version="1.0" encoding="utf-8"?>
<calcChain xmlns="http://schemas.openxmlformats.org/spreadsheetml/2006/main">
  <c r="G25" i="28" l="1"/>
  <c r="G24" i="28"/>
  <c r="G23" i="28"/>
  <c r="G22" i="28"/>
  <c r="G21" i="28"/>
  <c r="G20" i="28"/>
  <c r="G19" i="28"/>
  <c r="G18" i="28"/>
  <c r="G17" i="28"/>
  <c r="G16" i="28"/>
  <c r="G15" i="28"/>
  <c r="G14" i="28"/>
  <c r="G13" i="28"/>
  <c r="E13" i="28"/>
  <c r="E14" i="28"/>
  <c r="E15" i="28"/>
  <c r="E16" i="28"/>
  <c r="E27" i="28" s="1"/>
  <c r="E17" i="28"/>
  <c r="E18" i="28"/>
  <c r="E19" i="28"/>
  <c r="E20" i="28"/>
  <c r="E21" i="28"/>
  <c r="E22" i="28"/>
  <c r="E23" i="28"/>
  <c r="E24" i="28"/>
  <c r="E25" i="28"/>
  <c r="C27" i="28"/>
  <c r="C14" i="28"/>
  <c r="C15" i="28"/>
  <c r="C16" i="28"/>
  <c r="C17" i="28"/>
  <c r="C18" i="28"/>
  <c r="C19" i="28"/>
  <c r="C20" i="28"/>
  <c r="C21" i="28"/>
  <c r="C22" i="28"/>
  <c r="C23" i="28"/>
  <c r="C24" i="28"/>
  <c r="C25" i="28"/>
  <c r="C13" i="28"/>
  <c r="D25" i="28"/>
  <c r="D24" i="28"/>
  <c r="D23" i="28"/>
  <c r="D22" i="28"/>
  <c r="D21" i="28"/>
  <c r="D20" i="28"/>
  <c r="D19" i="28"/>
  <c r="D18" i="28"/>
  <c r="D17" i="28"/>
  <c r="D16" i="28"/>
  <c r="D15" i="28"/>
  <c r="D14" i="28"/>
  <c r="D13" i="28"/>
  <c r="B25" i="28"/>
  <c r="B24" i="28"/>
  <c r="B23" i="28"/>
  <c r="B22" i="28"/>
  <c r="B21" i="28"/>
  <c r="B20" i="28"/>
  <c r="B19" i="28"/>
  <c r="B18" i="28"/>
  <c r="B17" i="28"/>
  <c r="B16" i="28"/>
  <c r="B15" i="28"/>
  <c r="B14" i="28"/>
  <c r="B13" i="28"/>
  <c r="E7" i="28"/>
  <c r="E2" i="28"/>
  <c r="G115" i="27"/>
  <c r="G114" i="27"/>
  <c r="G111" i="27"/>
  <c r="G110" i="27"/>
  <c r="G109" i="27"/>
  <c r="G106" i="27"/>
  <c r="G105" i="27"/>
  <c r="G104" i="27"/>
  <c r="G101" i="27"/>
  <c r="G100" i="27"/>
  <c r="G99" i="27"/>
  <c r="G96" i="27"/>
  <c r="G95" i="27"/>
  <c r="G94" i="27"/>
  <c r="G93" i="27"/>
  <c r="G90" i="27"/>
  <c r="G89" i="27"/>
  <c r="G88" i="27"/>
  <c r="G85" i="27"/>
  <c r="G84" i="27"/>
  <c r="G83" i="27"/>
  <c r="G82" i="27"/>
  <c r="G81" i="27"/>
  <c r="G80" i="27"/>
  <c r="G79" i="27"/>
  <c r="G78" i="27"/>
  <c r="G77" i="27"/>
  <c r="G76" i="27"/>
  <c r="G73" i="27"/>
  <c r="G72" i="27"/>
  <c r="G71" i="27"/>
  <c r="G70" i="27"/>
  <c r="G69" i="27"/>
  <c r="G68" i="27"/>
  <c r="G67" i="27"/>
  <c r="G66" i="27"/>
  <c r="G65" i="27"/>
  <c r="G64" i="27"/>
  <c r="G63" i="27"/>
  <c r="G62" i="27"/>
  <c r="G61" i="27"/>
  <c r="G60" i="27"/>
  <c r="G59" i="27"/>
  <c r="G58" i="27"/>
  <c r="G55" i="27"/>
  <c r="G54" i="27"/>
  <c r="G53" i="27"/>
  <c r="G52" i="27"/>
  <c r="G51" i="27"/>
  <c r="G50" i="27"/>
  <c r="G49" i="27"/>
  <c r="G48" i="27"/>
  <c r="G47" i="27"/>
  <c r="G44" i="27"/>
  <c r="G43" i="27"/>
  <c r="G42" i="27"/>
  <c r="G41" i="27"/>
  <c r="G40" i="27"/>
  <c r="G39" i="27"/>
  <c r="G38" i="27"/>
  <c r="G37" i="27"/>
  <c r="G36" i="27"/>
  <c r="G35" i="27"/>
  <c r="G34" i="27"/>
  <c r="G33" i="27"/>
  <c r="G32" i="27"/>
  <c r="G31" i="27"/>
  <c r="G30" i="27"/>
  <c r="G29" i="27"/>
  <c r="G28" i="27"/>
  <c r="G27" i="27"/>
  <c r="G24" i="27"/>
  <c r="G23" i="27"/>
  <c r="G20" i="27"/>
  <c r="G19" i="27"/>
  <c r="G18" i="27"/>
  <c r="G17" i="27"/>
  <c r="G16" i="27"/>
  <c r="G15" i="27"/>
  <c r="G10" i="27"/>
  <c r="G11" i="27"/>
  <c r="G12" i="27"/>
  <c r="G9" i="27"/>
  <c r="H117" i="30" l="1"/>
  <c r="H24" i="27"/>
  <c r="H111" i="27"/>
  <c r="H115" i="27"/>
  <c r="H44" i="27"/>
  <c r="H43" i="27"/>
  <c r="H28" i="27"/>
  <c r="H71" i="27"/>
  <c r="H65" i="27"/>
  <c r="H20" i="27" l="1"/>
  <c r="H100" i="27"/>
  <c r="H16" i="27" l="1"/>
  <c r="H63" i="27" l="1"/>
  <c r="H88" i="27"/>
  <c r="H37" i="27"/>
  <c r="H38" i="27"/>
  <c r="H39" i="27"/>
  <c r="H40" i="27"/>
  <c r="H41" i="27"/>
  <c r="H17" i="27" l="1"/>
  <c r="H101" i="27"/>
  <c r="H109" i="27"/>
  <c r="H73" i="27" l="1"/>
  <c r="H64" i="27" l="1"/>
  <c r="H68" i="27"/>
  <c r="H67" i="27"/>
  <c r="H53" i="27" l="1"/>
  <c r="H54" i="27"/>
  <c r="H55" i="27" l="1"/>
  <c r="H51" i="27"/>
  <c r="H72" i="27" l="1"/>
  <c r="H62" i="27"/>
  <c r="H60" i="27"/>
  <c r="H61" i="27"/>
  <c r="K25" i="26" l="1"/>
  <c r="M24" i="26" s="1"/>
  <c r="A24" i="26"/>
  <c r="B24" i="26"/>
  <c r="D24" i="26"/>
  <c r="J4" i="26"/>
  <c r="M3" i="26" s="1"/>
  <c r="D3" i="26"/>
  <c r="A3" i="26"/>
  <c r="B3" i="26"/>
  <c r="J17" i="26" l="1"/>
  <c r="J16" i="26"/>
  <c r="M8" i="26"/>
  <c r="M236" i="26"/>
  <c r="A236" i="26"/>
  <c r="B236" i="26"/>
  <c r="D236" i="26"/>
  <c r="M193" i="26"/>
  <c r="M15" i="26" l="1"/>
  <c r="M81" i="26"/>
  <c r="M281" i="26"/>
  <c r="M227" i="26"/>
  <c r="J192" i="26"/>
  <c r="M182" i="26" s="1"/>
  <c r="J180" i="26"/>
  <c r="M170" i="26" s="1"/>
  <c r="J169" i="26"/>
  <c r="M159" i="26" s="1"/>
  <c r="M147" i="26" l="1"/>
  <c r="J146" i="26"/>
  <c r="M136" i="26" s="1"/>
  <c r="J135" i="26"/>
  <c r="M124" i="26"/>
  <c r="M196" i="26"/>
  <c r="M49" i="26"/>
  <c r="J122" i="26"/>
  <c r="J121" i="26"/>
  <c r="J120" i="26"/>
  <c r="J119" i="26"/>
  <c r="J116" i="26"/>
  <c r="J113" i="26"/>
  <c r="J112" i="26"/>
  <c r="J109" i="26"/>
  <c r="J108" i="26"/>
  <c r="J107" i="26"/>
  <c r="J106" i="26"/>
  <c r="J105" i="26"/>
  <c r="M19" i="26"/>
  <c r="H19" i="27" s="1"/>
  <c r="M12" i="26"/>
  <c r="M111" i="26" l="1"/>
  <c r="M115" i="26"/>
  <c r="M104" i="26"/>
  <c r="M270" i="26" l="1"/>
  <c r="M257" i="26"/>
  <c r="A278" i="26"/>
  <c r="B278" i="26"/>
  <c r="M278" i="26" l="1"/>
  <c r="H110" i="27" s="1"/>
  <c r="H108" i="27" s="1"/>
  <c r="M273" i="26"/>
  <c r="M253" i="26"/>
  <c r="A136" i="26"/>
  <c r="A124" i="26"/>
  <c r="M250" i="26"/>
  <c r="M246" i="26"/>
  <c r="M222" i="26"/>
  <c r="M211" i="26"/>
  <c r="M200" i="26"/>
  <c r="H84" i="27" l="1"/>
  <c r="H29" i="27" l="1"/>
  <c r="H30" i="27"/>
  <c r="M101" i="26" l="1"/>
  <c r="J99" i="26"/>
  <c r="J89" i="26"/>
  <c r="M88" i="26" s="1"/>
  <c r="J86" i="26"/>
  <c r="M85" i="26" s="1"/>
  <c r="M97" i="26" l="1"/>
  <c r="J56" i="26" l="1"/>
  <c r="M55" i="26" s="1"/>
  <c r="J34" i="26"/>
  <c r="A33" i="26"/>
  <c r="B33" i="26"/>
  <c r="D33" i="26"/>
  <c r="J31" i="26"/>
  <c r="M30" i="26" s="1"/>
  <c r="A30" i="26"/>
  <c r="B30" i="26"/>
  <c r="D30" i="26"/>
  <c r="H18" i="27"/>
  <c r="M33" i="26" l="1"/>
  <c r="J95" i="26"/>
  <c r="M94" i="26" s="1"/>
  <c r="M91" i="26"/>
  <c r="M59" i="26"/>
  <c r="A37" i="26" l="1"/>
  <c r="B37" i="26"/>
  <c r="D37" i="26"/>
  <c r="M37" i="26"/>
  <c r="K28" i="26"/>
  <c r="H656" i="29" l="1"/>
  <c r="H649" i="29" l="1"/>
  <c r="H642" i="29"/>
  <c r="H635" i="29"/>
  <c r="H628" i="29"/>
  <c r="H621" i="29" l="1"/>
  <c r="H614" i="29"/>
  <c r="H607" i="29"/>
  <c r="H585" i="29"/>
  <c r="H578" i="29"/>
  <c r="H571" i="29"/>
  <c r="H557" i="29"/>
  <c r="H550" i="29"/>
  <c r="H543" i="29"/>
  <c r="H536" i="29"/>
  <c r="D136" i="26" l="1"/>
  <c r="B136" i="26"/>
  <c r="D124" i="26"/>
  <c r="B124" i="26"/>
  <c r="D27" i="26"/>
  <c r="B27" i="26"/>
  <c r="A27" i="26"/>
  <c r="M27" i="26" l="1"/>
  <c r="H600" i="29" l="1"/>
  <c r="H58" i="27" l="1"/>
  <c r="H85" i="27"/>
  <c r="H83" i="27"/>
  <c r="H50" i="27" l="1"/>
  <c r="H49" i="27"/>
  <c r="H593" i="29"/>
  <c r="H529" i="29"/>
  <c r="H515" i="29"/>
  <c r="H459" i="29"/>
  <c r="H452" i="29"/>
  <c r="H438" i="29"/>
  <c r="H431" i="29"/>
  <c r="H424" i="29"/>
  <c r="H417" i="29"/>
  <c r="H361" i="29"/>
  <c r="H354" i="29"/>
  <c r="H347" i="29"/>
  <c r="H340" i="29"/>
  <c r="H333" i="29"/>
  <c r="H326" i="29"/>
  <c r="H319" i="29"/>
  <c r="H312" i="29"/>
  <c r="H305" i="29"/>
  <c r="H298" i="29"/>
  <c r="H291" i="29"/>
  <c r="H284" i="29"/>
  <c r="H276" i="29"/>
  <c r="H270" i="29"/>
  <c r="H263" i="29"/>
  <c r="H256" i="29"/>
  <c r="H249" i="29"/>
  <c r="H242" i="29"/>
  <c r="H235" i="29"/>
  <c r="H228" i="29"/>
  <c r="H220" i="29"/>
  <c r="H207" i="29"/>
  <c r="H202" i="29"/>
  <c r="H195" i="29"/>
  <c r="H188" i="29"/>
  <c r="H181" i="29"/>
  <c r="H174" i="29"/>
  <c r="H167" i="29"/>
  <c r="H161" i="29"/>
  <c r="H148" i="29"/>
  <c r="H141" i="29"/>
  <c r="H134" i="29"/>
  <c r="H127" i="29"/>
  <c r="H120" i="29"/>
  <c r="H113" i="29"/>
  <c r="H107" i="29"/>
  <c r="H100" i="29"/>
  <c r="H93" i="29"/>
  <c r="H86" i="29"/>
  <c r="H64" i="29"/>
  <c r="H13" i="29"/>
  <c r="H90" i="27" l="1"/>
  <c r="H96" i="27"/>
  <c r="H105" i="27" l="1"/>
  <c r="H95" i="27" l="1"/>
  <c r="D59" i="26" l="1"/>
  <c r="B59" i="26"/>
  <c r="A59" i="26"/>
  <c r="D55" i="26"/>
  <c r="B55" i="26"/>
  <c r="A55" i="26"/>
  <c r="D49" i="26" l="1"/>
  <c r="A49" i="26"/>
  <c r="H114" i="27"/>
  <c r="H113" i="27" s="1"/>
  <c r="H106" i="27"/>
  <c r="H94" i="27"/>
  <c r="H59" i="27"/>
  <c r="H36" i="27"/>
  <c r="H34" i="27"/>
  <c r="H27" i="27"/>
  <c r="H15" i="27"/>
  <c r="H14" i="27" s="1"/>
  <c r="H23" i="27" l="1"/>
  <c r="H22" i="27" s="1"/>
  <c r="H10" i="27"/>
  <c r="H9" i="27"/>
  <c r="H11" i="27"/>
  <c r="H12" i="27"/>
  <c r="H82" i="27"/>
  <c r="H70" i="27"/>
  <c r="H33" i="27"/>
  <c r="H80" i="27"/>
  <c r="H48" i="27"/>
  <c r="H93" i="27"/>
  <c r="H92" i="27" s="1"/>
  <c r="H66" i="27"/>
  <c r="H57" i="27" s="1"/>
  <c r="H79" i="27"/>
  <c r="H42" i="27"/>
  <c r="H35" i="27"/>
  <c r="H77" i="27"/>
  <c r="H81" i="27"/>
  <c r="H69" i="27"/>
  <c r="H104" i="27"/>
  <c r="H103" i="27" s="1"/>
  <c r="H89" i="27"/>
  <c r="H99" i="27"/>
  <c r="H78" i="27"/>
  <c r="H52" i="27"/>
  <c r="H31" i="27"/>
  <c r="H76" i="27"/>
  <c r="H32" i="27"/>
  <c r="H47" i="27"/>
  <c r="H26" i="27" l="1"/>
  <c r="H8" i="27"/>
  <c r="H75" i="27"/>
  <c r="H46" i="27"/>
  <c r="H87" i="27"/>
  <c r="H98" i="27"/>
  <c r="H117" i="27" l="1"/>
  <c r="H119" i="27" s="1"/>
  <c r="H122" i="27" l="1"/>
  <c r="H118" i="27"/>
  <c r="D27" i="28"/>
  <c r="F27" i="28" l="1"/>
  <c r="G27" i="28"/>
  <c r="H27" i="28" s="1"/>
  <c r="C28" i="28"/>
  <c r="D164" i="10"/>
  <c r="D166" i="10"/>
  <c r="L4" i="15"/>
  <c r="L6" i="15"/>
  <c r="L8" i="15"/>
  <c r="L10" i="15"/>
  <c r="L12" i="15"/>
  <c r="I102" i="10"/>
  <c r="G99" i="10"/>
  <c r="G60" i="10"/>
  <c r="M198" i="10"/>
  <c r="M199" i="10" s="1"/>
  <c r="N31" i="15" l="1"/>
  <c r="L14" i="15"/>
  <c r="N14" i="15" s="1"/>
  <c r="N12" i="15"/>
  <c r="N10" i="15"/>
  <c r="N8" i="15"/>
  <c r="N6" i="15"/>
  <c r="N4" i="15"/>
  <c r="N31" i="14"/>
  <c r="N14" i="14"/>
  <c r="N12" i="14"/>
  <c r="N10" i="14"/>
  <c r="N8" i="14"/>
  <c r="N6" i="14"/>
  <c r="K5" i="14"/>
  <c r="I5" i="14"/>
  <c r="N4" i="14"/>
  <c r="I192" i="10"/>
  <c r="I191" i="10"/>
  <c r="I190" i="10"/>
  <c r="I189" i="10"/>
  <c r="I188" i="10"/>
  <c r="I187" i="10"/>
  <c r="I186" i="10"/>
  <c r="I185" i="10"/>
  <c r="I184" i="10"/>
  <c r="E28" i="28" l="1"/>
  <c r="F28" i="28" s="1"/>
  <c r="L13" i="14"/>
  <c r="G13" i="14" s="1"/>
  <c r="G5" i="14"/>
  <c r="G28" i="28" l="1"/>
  <c r="H28" i="28" s="1"/>
  <c r="L13" i="15"/>
  <c r="K13" i="15" s="1"/>
  <c r="K13" i="14"/>
  <c r="I13" i="14"/>
  <c r="M5" i="14"/>
  <c r="N5" i="14" s="1"/>
  <c r="G13" i="15" l="1"/>
  <c r="I13" i="15"/>
  <c r="M13" i="14"/>
  <c r="N13" i="14" s="1"/>
  <c r="M13" i="15" l="1"/>
  <c r="N13" i="15" s="1"/>
  <c r="I176" i="10" l="1"/>
  <c r="I177" i="10"/>
  <c r="I178" i="10"/>
  <c r="I179" i="10"/>
  <c r="I180" i="10"/>
  <c r="I175" i="10"/>
  <c r="I158" i="10"/>
  <c r="I159" i="10"/>
  <c r="I160" i="10"/>
  <c r="I161" i="10"/>
  <c r="I162" i="10"/>
  <c r="I163" i="10"/>
  <c r="I164" i="10"/>
  <c r="I165" i="10"/>
  <c r="I166" i="10"/>
  <c r="I167" i="10"/>
  <c r="I168" i="10"/>
  <c r="I169" i="10"/>
  <c r="I170" i="10"/>
  <c r="I171" i="10"/>
  <c r="I172" i="10"/>
  <c r="I173" i="10"/>
  <c r="I157" i="10"/>
  <c r="I181" i="10" l="1"/>
  <c r="I193" i="10" l="1"/>
  <c r="I194" i="10"/>
  <c r="J89" i="10" l="1"/>
  <c r="I99" i="10" l="1"/>
  <c r="I78" i="10"/>
  <c r="I73" i="10"/>
  <c r="I195" i="10"/>
  <c r="I153" i="10"/>
  <c r="I150" i="10"/>
  <c r="I148" i="10"/>
  <c r="I147" i="10"/>
  <c r="I146" i="10"/>
  <c r="I145" i="10"/>
  <c r="I144" i="10"/>
  <c r="I142" i="10"/>
  <c r="I138" i="10"/>
  <c r="I136" i="10"/>
  <c r="I134" i="10"/>
  <c r="I133" i="10"/>
  <c r="I132" i="10"/>
  <c r="I131" i="10"/>
  <c r="I130" i="10"/>
  <c r="I128" i="10"/>
  <c r="I127" i="10"/>
  <c r="I126" i="10"/>
  <c r="I125" i="10"/>
  <c r="I124" i="10"/>
  <c r="I122" i="10"/>
  <c r="I121" i="10"/>
  <c r="G120" i="10"/>
  <c r="I120" i="10" s="1"/>
  <c r="I117" i="10"/>
  <c r="I116" i="10"/>
  <c r="I115" i="10"/>
  <c r="I114" i="10"/>
  <c r="I113" i="10"/>
  <c r="I111" i="10"/>
  <c r="I107" i="10"/>
  <c r="I106" i="10"/>
  <c r="I105" i="10"/>
  <c r="I104" i="10"/>
  <c r="I103" i="10"/>
  <c r="I101" i="10"/>
  <c r="I98" i="10"/>
  <c r="I97" i="10"/>
  <c r="I93" i="10"/>
  <c r="I92" i="10"/>
  <c r="I91" i="10"/>
  <c r="I90" i="10"/>
  <c r="I89" i="10"/>
  <c r="I87" i="10"/>
  <c r="I86" i="10"/>
  <c r="I85" i="10"/>
  <c r="I84" i="10"/>
  <c r="I83" i="10"/>
  <c r="I81" i="10"/>
  <c r="I80" i="10"/>
  <c r="I79" i="10"/>
  <c r="I74" i="10"/>
  <c r="I72" i="10"/>
  <c r="I68" i="10"/>
  <c r="I67" i="10"/>
  <c r="I65" i="10"/>
  <c r="I64" i="10"/>
  <c r="I63" i="10"/>
  <c r="I62" i="10"/>
  <c r="I60" i="10"/>
  <c r="I59" i="10"/>
  <c r="I57" i="10"/>
  <c r="I56" i="10"/>
  <c r="I55" i="10"/>
  <c r="I54" i="10"/>
  <c r="I53" i="10"/>
  <c r="I52" i="10"/>
  <c r="I50" i="10"/>
  <c r="I49" i="10"/>
  <c r="I48" i="10"/>
  <c r="I47" i="10"/>
  <c r="I46" i="10"/>
  <c r="I42" i="10"/>
  <c r="I41" i="10"/>
  <c r="I40" i="10"/>
  <c r="I38" i="10"/>
  <c r="I37" i="10"/>
  <c r="I36" i="10"/>
  <c r="I34" i="10"/>
  <c r="I33" i="10"/>
  <c r="I32" i="10"/>
  <c r="I30" i="10"/>
  <c r="I29" i="10"/>
  <c r="I28" i="10"/>
  <c r="I27" i="10"/>
  <c r="I26" i="10"/>
  <c r="I24" i="10"/>
  <c r="I23" i="10"/>
  <c r="I22" i="10"/>
  <c r="I21" i="10"/>
  <c r="I20" i="10"/>
  <c r="I18" i="10"/>
  <c r="I17" i="10"/>
  <c r="I16" i="10"/>
  <c r="I15" i="10"/>
  <c r="I14" i="10"/>
  <c r="I12" i="10"/>
  <c r="I11" i="10"/>
  <c r="I10" i="10"/>
  <c r="I9" i="10"/>
  <c r="I8" i="10"/>
  <c r="L9" i="14" l="1"/>
  <c r="I76" i="10"/>
  <c r="I75" i="10"/>
  <c r="I43" i="10"/>
  <c r="L3" i="14"/>
  <c r="I69" i="10"/>
  <c r="I119" i="10"/>
  <c r="I196" i="10"/>
  <c r="L7" i="14" l="1"/>
  <c r="I9" i="14"/>
  <c r="G9" i="14"/>
  <c r="L9" i="15"/>
  <c r="L11" i="14"/>
  <c r="G3" i="14"/>
  <c r="I109" i="10"/>
  <c r="G110" i="10"/>
  <c r="I110" i="10" s="1"/>
  <c r="I94" i="10"/>
  <c r="I154" i="10" l="1"/>
  <c r="I197" i="10"/>
  <c r="I198" i="10" s="1"/>
  <c r="I199" i="10" s="1"/>
  <c r="L25" i="14"/>
  <c r="M9" i="14"/>
  <c r="N9" i="14" s="1"/>
  <c r="G7" i="14"/>
  <c r="K7" i="14"/>
  <c r="I7" i="14"/>
  <c r="K11" i="14"/>
  <c r="I11" i="14"/>
  <c r="G11" i="14"/>
  <c r="I9" i="15"/>
  <c r="G9" i="15"/>
  <c r="M3" i="14"/>
  <c r="N3" i="14" s="1"/>
  <c r="G23" i="14" l="1"/>
  <c r="G25" i="14" s="1"/>
  <c r="K23" i="14"/>
  <c r="K25" i="14" s="1"/>
  <c r="M11" i="14"/>
  <c r="N11" i="14" s="1"/>
  <c r="I23" i="14"/>
  <c r="M9" i="15"/>
  <c r="N9" i="15" s="1"/>
  <c r="M7" i="14"/>
  <c r="N7" i="14" s="1"/>
  <c r="F23" i="14" l="1"/>
  <c r="G24" i="14"/>
  <c r="I24" i="14" s="1"/>
  <c r="J23" i="14"/>
  <c r="I25" i="14"/>
  <c r="H23" i="14"/>
  <c r="F24" i="14" l="1"/>
  <c r="G26" i="14"/>
  <c r="H24" i="14"/>
  <c r="I26" i="14"/>
  <c r="K24" i="14"/>
  <c r="K26" i="14" l="1"/>
  <c r="J24" i="14"/>
  <c r="L11" i="15" l="1"/>
  <c r="L5" i="15"/>
  <c r="I5" i="15" l="1"/>
  <c r="K5" i="15"/>
  <c r="G5" i="15"/>
  <c r="L3" i="15"/>
  <c r="I11" i="15"/>
  <c r="K11" i="15"/>
  <c r="G11" i="15"/>
  <c r="G3" i="15" l="1"/>
  <c r="M3" i="15" s="1"/>
  <c r="N3" i="15" s="1"/>
  <c r="M5" i="15"/>
  <c r="N5" i="15" s="1"/>
  <c r="M11" i="15"/>
  <c r="N11" i="15" s="1"/>
  <c r="L25" i="15" l="1"/>
  <c r="L7" i="15" l="1"/>
  <c r="G7" i="15" l="1"/>
  <c r="K7" i="15"/>
  <c r="K23" i="15" s="1"/>
  <c r="I7" i="15"/>
  <c r="I23" i="15" s="1"/>
  <c r="H23" i="15" l="1"/>
  <c r="I25" i="15"/>
  <c r="G23" i="15"/>
  <c r="M7" i="15"/>
  <c r="N7" i="15" s="1"/>
  <c r="J23" i="15"/>
  <c r="K25" i="15"/>
  <c r="G25" i="15" l="1"/>
  <c r="G24" i="15"/>
  <c r="F23" i="15"/>
  <c r="F24" i="15" l="1"/>
  <c r="G26" i="15"/>
  <c r="I24" i="15"/>
  <c r="H24" i="15" l="1"/>
  <c r="I26" i="15"/>
  <c r="K24" i="15"/>
  <c r="J24" i="15" l="1"/>
  <c r="K26" i="15"/>
</calcChain>
</file>

<file path=xl/comments1.xml><?xml version="1.0" encoding="utf-8"?>
<comments xmlns="http://schemas.openxmlformats.org/spreadsheetml/2006/main">
  <authors>
    <author>ATP03</author>
  </authors>
  <commentList>
    <comment ref="I1" authorId="0" shapeId="0">
      <text>
        <r>
          <rPr>
            <b/>
            <sz val="9"/>
            <color indexed="81"/>
            <rFont val="Tahoma"/>
            <family val="2"/>
          </rPr>
          <t>CIVIL: LUIZ MOTTA
HIDRÁULICO: LUIZ MOTTA
ELÉTRICO: LUIZ MOTTA</t>
        </r>
      </text>
    </comment>
    <comment ref="D73" authorId="0" shapeId="0">
      <text>
        <r>
          <rPr>
            <b/>
            <sz val="9"/>
            <color indexed="81"/>
            <rFont val="Tahoma"/>
            <family val="2"/>
          </rPr>
          <t>FUNDAÇÃO SAPATA CORRIDA (1M DE PROF)</t>
        </r>
      </text>
    </comment>
    <comment ref="D74" authorId="0" shapeId="0">
      <text>
        <r>
          <rPr>
            <b/>
            <sz val="9"/>
            <color indexed="81"/>
            <rFont val="Tahoma"/>
            <family val="2"/>
          </rPr>
          <t xml:space="preserve">CALÇADA E PISO INTERNO.
</t>
        </r>
      </text>
    </comment>
    <comment ref="D78" authorId="0" shapeId="0">
      <text>
        <r>
          <rPr>
            <b/>
            <sz val="9"/>
            <color indexed="81"/>
            <rFont val="Tahoma"/>
            <family val="2"/>
          </rPr>
          <t>FUNDAÇÃO SAPATA CORRIDA (1M DE PROF)</t>
        </r>
      </text>
    </comment>
    <comment ref="D130" authorId="0" shapeId="0">
      <text>
        <r>
          <rPr>
            <b/>
            <sz val="9"/>
            <color indexed="81"/>
            <rFont val="Tahoma"/>
            <family val="2"/>
          </rPr>
          <t>IMPERMEABILIZAÇÃO DO ENTORNO PARA EVITAR DANOS POR CAPILARIDADE.</t>
        </r>
      </text>
    </comment>
  </commentList>
</comments>
</file>

<file path=xl/sharedStrings.xml><?xml version="1.0" encoding="utf-8"?>
<sst xmlns="http://schemas.openxmlformats.org/spreadsheetml/2006/main" count="2297" uniqueCount="1072">
  <si>
    <t>Item</t>
  </si>
  <si>
    <t>Discriminação</t>
  </si>
  <si>
    <t>Quantidade</t>
  </si>
  <si>
    <t xml:space="preserve"> OBRA:</t>
  </si>
  <si>
    <t xml:space="preserve"> LOCAL:</t>
  </si>
  <si>
    <t>PLANILHA ORÇAMENTÁRIA</t>
  </si>
  <si>
    <t>Valor untário</t>
  </si>
  <si>
    <t>Valor total</t>
  </si>
  <si>
    <t>Total item 1</t>
  </si>
  <si>
    <t>2.</t>
  </si>
  <si>
    <t>2.1</t>
  </si>
  <si>
    <t>1.2</t>
  </si>
  <si>
    <t>2.2</t>
  </si>
  <si>
    <t>2.3</t>
  </si>
  <si>
    <t>2.4</t>
  </si>
  <si>
    <t>2.5</t>
  </si>
  <si>
    <t>1.</t>
  </si>
  <si>
    <t>1.1</t>
  </si>
  <si>
    <t>1.3</t>
  </si>
  <si>
    <t>1.4</t>
  </si>
  <si>
    <t>1.5</t>
  </si>
  <si>
    <t>1.6</t>
  </si>
  <si>
    <t>1.7</t>
  </si>
  <si>
    <t>Total item 2</t>
  </si>
  <si>
    <t>3.</t>
  </si>
  <si>
    <t>3.3</t>
  </si>
  <si>
    <t>Total item 3</t>
  </si>
  <si>
    <t>4.</t>
  </si>
  <si>
    <t>4.1</t>
  </si>
  <si>
    <t>4.5</t>
  </si>
  <si>
    <t>4.7</t>
  </si>
  <si>
    <t>4.8</t>
  </si>
  <si>
    <t>4.9</t>
  </si>
  <si>
    <t>Total item 4</t>
  </si>
  <si>
    <t>5.</t>
  </si>
  <si>
    <t>Total item 5</t>
  </si>
  <si>
    <t>TOTAL GERAL</t>
  </si>
  <si>
    <t>Und.</t>
  </si>
  <si>
    <t>Codigo</t>
  </si>
  <si>
    <t>Sistema</t>
  </si>
  <si>
    <t>INSTALAÇÕES HIDRÁULICAS E SANTÁRIAS</t>
  </si>
  <si>
    <t>Esgotos sanitários</t>
  </si>
  <si>
    <t>5.1.1</t>
  </si>
  <si>
    <t>5.1.2</t>
  </si>
  <si>
    <t>Agua Fria</t>
  </si>
  <si>
    <t>SERVIÇOS TÉCNICOS - PROFISSIONAIS</t>
  </si>
  <si>
    <t>Topografia</t>
  </si>
  <si>
    <t>1.1.1</t>
  </si>
  <si>
    <t>1.1.2</t>
  </si>
  <si>
    <t>1.1.3</t>
  </si>
  <si>
    <t>1.1.4</t>
  </si>
  <si>
    <t>1.1.5</t>
  </si>
  <si>
    <t>1.2.1</t>
  </si>
  <si>
    <t>1.2.2</t>
  </si>
  <si>
    <t>Geotecnia</t>
  </si>
  <si>
    <t>1.2.3</t>
  </si>
  <si>
    <t>1.2.4</t>
  </si>
  <si>
    <t>1.2.5</t>
  </si>
  <si>
    <t>1.3.1</t>
  </si>
  <si>
    <t>1.3.2</t>
  </si>
  <si>
    <t>Estudos de Projeto</t>
  </si>
  <si>
    <t>1.3.3</t>
  </si>
  <si>
    <t>1.3.4</t>
  </si>
  <si>
    <t>1.3.5</t>
  </si>
  <si>
    <t>Orçamentos</t>
  </si>
  <si>
    <t>1.4.1</t>
  </si>
  <si>
    <t>1.4.2</t>
  </si>
  <si>
    <t>1.4.3</t>
  </si>
  <si>
    <t>1.4.4</t>
  </si>
  <si>
    <t>1.4.5</t>
  </si>
  <si>
    <t>Perícias e Vistorias</t>
  </si>
  <si>
    <t>1.5.1</t>
  </si>
  <si>
    <t>1.5.2</t>
  </si>
  <si>
    <t>1.5.3</t>
  </si>
  <si>
    <t>1.6.2</t>
  </si>
  <si>
    <t>Planejamento e Controle</t>
  </si>
  <si>
    <t>1.6.1</t>
  </si>
  <si>
    <t>1.6.3</t>
  </si>
  <si>
    <t>1.7.1</t>
  </si>
  <si>
    <t>1.7.2</t>
  </si>
  <si>
    <t>Maquetes e Fotos</t>
  </si>
  <si>
    <t>1.7.3</t>
  </si>
  <si>
    <t>SERVIÇOS PRELIMINARES</t>
  </si>
  <si>
    <t>Canteiro de Obras</t>
  </si>
  <si>
    <t>2.1.1</t>
  </si>
  <si>
    <t>2.1.2</t>
  </si>
  <si>
    <t>2.1.3</t>
  </si>
  <si>
    <t>2.1.4</t>
  </si>
  <si>
    <t>2.1.5</t>
  </si>
  <si>
    <t>Demolição</t>
  </si>
  <si>
    <t>2.2.3</t>
  </si>
  <si>
    <t>2.2.4</t>
  </si>
  <si>
    <t>2.2.5</t>
  </si>
  <si>
    <t>2.3.1</t>
  </si>
  <si>
    <t>Locação da Obra</t>
  </si>
  <si>
    <t>2.4.2</t>
  </si>
  <si>
    <t>Terraplenagem</t>
  </si>
  <si>
    <t>2.4.3</t>
  </si>
  <si>
    <t>2.4.4</t>
  </si>
  <si>
    <t>2.4.5</t>
  </si>
  <si>
    <t>2.5.1</t>
  </si>
  <si>
    <t>2.5.2</t>
  </si>
  <si>
    <t>Rebaixamento de Lençol Freático</t>
  </si>
  <si>
    <t>FUNDAÇÕES E ESTRUTURAS</t>
  </si>
  <si>
    <t xml:space="preserve">Fundações  </t>
  </si>
  <si>
    <t>3.1.1</t>
  </si>
  <si>
    <t>3.1.2</t>
  </si>
  <si>
    <t>3.1.3</t>
  </si>
  <si>
    <t>Estruturas de Concreto</t>
  </si>
  <si>
    <t>3.2.3</t>
  </si>
  <si>
    <t>3.2.4</t>
  </si>
  <si>
    <t>3.2.5</t>
  </si>
  <si>
    <t>3.3.1</t>
  </si>
  <si>
    <t>3.3.2</t>
  </si>
  <si>
    <t>Estruturas Metálicas</t>
  </si>
  <si>
    <t>3.3.3</t>
  </si>
  <si>
    <t>3.3.4</t>
  </si>
  <si>
    <t>3.3.5</t>
  </si>
  <si>
    <t>3.4.2</t>
  </si>
  <si>
    <t>3.4.3</t>
  </si>
  <si>
    <t>3.4.4</t>
  </si>
  <si>
    <t>3.4.5</t>
  </si>
  <si>
    <t>ARQUITETURA E ELEMENTOS DE URBANISMO</t>
  </si>
  <si>
    <t>Paredes</t>
  </si>
  <si>
    <t>4.1.1</t>
  </si>
  <si>
    <t>4.1.2</t>
  </si>
  <si>
    <t>4.1.3</t>
  </si>
  <si>
    <t>4.1.4</t>
  </si>
  <si>
    <t>4.1.5</t>
  </si>
  <si>
    <t>Esquadrias</t>
  </si>
  <si>
    <t>4.2.3</t>
  </si>
  <si>
    <t>4.2.4</t>
  </si>
  <si>
    <t>4.2.5</t>
  </si>
  <si>
    <t>4.3.2</t>
  </si>
  <si>
    <t>4.3.3</t>
  </si>
  <si>
    <t>4.3.4</t>
  </si>
  <si>
    <t>4.3.5</t>
  </si>
  <si>
    <t>Revestimento de Paredes</t>
  </si>
  <si>
    <t>4.5.1</t>
  </si>
  <si>
    <t>4.5.2</t>
  </si>
  <si>
    <t>Revestimentos de Forro</t>
  </si>
  <si>
    <t>4.5.3</t>
  </si>
  <si>
    <t>4.5.4</t>
  </si>
  <si>
    <t>4.5.5</t>
  </si>
  <si>
    <t>Impermeabilizações</t>
  </si>
  <si>
    <t>4.6.2</t>
  </si>
  <si>
    <t>4.6.3</t>
  </si>
  <si>
    <t>4.6.4</t>
  </si>
  <si>
    <t>4.6.5</t>
  </si>
  <si>
    <t>4.7..1</t>
  </si>
  <si>
    <t>Acabamentos e Arremates</t>
  </si>
  <si>
    <t>4.7.3</t>
  </si>
  <si>
    <t>4.7..3</t>
  </si>
  <si>
    <t>4.8.1</t>
  </si>
  <si>
    <t>4.8.2</t>
  </si>
  <si>
    <t>Equipamentos e Acessórios</t>
  </si>
  <si>
    <t>4.8.3</t>
  </si>
  <si>
    <t>4.8.4</t>
  </si>
  <si>
    <t>4.8.5</t>
  </si>
  <si>
    <t>4.9.1</t>
  </si>
  <si>
    <t>4.9.2</t>
  </si>
  <si>
    <t>Aplicações e Equipamentos</t>
  </si>
  <si>
    <t>INSTALAÇÕES ELÉTRICAS E ELETRÔNICAS</t>
  </si>
  <si>
    <t xml:space="preserve">Instalações Elétricas  </t>
  </si>
  <si>
    <t>DETALHAMENTO</t>
  </si>
  <si>
    <t>Pisos</t>
  </si>
  <si>
    <t>Tetos</t>
  </si>
  <si>
    <t>Outros</t>
  </si>
  <si>
    <t>m²</t>
  </si>
  <si>
    <t>m</t>
  </si>
  <si>
    <t>und</t>
  </si>
  <si>
    <t>PINTURA LATEX ACRILICA, DUAS DEMAOS</t>
  </si>
  <si>
    <t>73954/002</t>
  </si>
  <si>
    <t>EMASSAMENTO COM MASSA ACRILICA, DUAS DEMAOS</t>
  </si>
  <si>
    <t>74134/002</t>
  </si>
  <si>
    <t>73751/001</t>
  </si>
  <si>
    <t>FUNDO SELADOR PVA, UMA DEMAO</t>
  </si>
  <si>
    <t>TELHAMENTO COM TELHA DE FIBROCIMENTO ONDULADA, ESPESSURA 6MM, INCLUSO JUNTAS DE VEDACAO E ACESSORIOS DE FIXACAO, EXCLUINDO MADEIRAMENTO</t>
  </si>
  <si>
    <t>74088/001</t>
  </si>
  <si>
    <t>m³</t>
  </si>
  <si>
    <t>SINAPI</t>
  </si>
  <si>
    <t>79517/001</t>
  </si>
  <si>
    <t>ESCAVACAO MANUAL EM SOLO-PROF. ATE 1,50 M</t>
  </si>
  <si>
    <t>73937/001</t>
  </si>
  <si>
    <t>COBOGO DE CONCRETO (ELEMENTO VAZADO), 7X50X50CM, ASSENTADO COM ARGAMASSA TRACO 1:4 (CIMENTO E AREIA)</t>
  </si>
  <si>
    <t>PINTURA EPOXI, DUAS DEMAOS</t>
  </si>
  <si>
    <t>73928/002</t>
  </si>
  <si>
    <t>CHAPISCO TRACO 1:3 (CIMENTO E AREIA MEDIA), ESPESSURA 0,5CM, PREPARO MANUAL DA ARGAMASSA</t>
  </si>
  <si>
    <t>REBOCO ARGAMASSA TRACO 1:4,5 (CAL E AREIA FINA), ESPESSURA 0,5CM, PREPARO MECANICO DA ARGAMASSA</t>
  </si>
  <si>
    <t>IMPERMEABILIZACAO DE SUPERFICIE COM ARGAMASSA DE CIMENTO E AREIA (GROSSA), TRACO 1:4, COM ADITIVO IMPERMEABILIZANTE, E=2,5CM</t>
  </si>
  <si>
    <t>74165/001</t>
  </si>
  <si>
    <t>TUBO PVC ESGOTO JS PREDIAL DN 40MM, INCLUSIVE CONEXOES - FORNECIMENTO E INSTALACAO</t>
  </si>
  <si>
    <t>74165/004</t>
  </si>
  <si>
    <t>TUBO PVC ESGOTO PREDIAL DN 100MM, INCLUSIVE CONEXOES - FORNECIMENTO E INSTALACAO</t>
  </si>
  <si>
    <t>JOELHO PVC 90º ESGOTO 40MM - FORNECIMENTO E INSTALACAO</t>
  </si>
  <si>
    <t>4.1.6</t>
  </si>
  <si>
    <t>JOELHO PVC 90º ESGOTO 100MM - FORNECIMENTO E INSTALACAO</t>
  </si>
  <si>
    <t>4.1.7</t>
  </si>
  <si>
    <t>4.1.8</t>
  </si>
  <si>
    <t>4.1.9</t>
  </si>
  <si>
    <t>JOELHO PVC 90º ESGOTO 50MM - FORNECIMENTO E INSTALACAO</t>
  </si>
  <si>
    <t>4.1.10</t>
  </si>
  <si>
    <t>JOELHO PVC 45º ESGOTO 50MM - FORNECIMENTO E INSTALACAO</t>
  </si>
  <si>
    <t>4.1.11</t>
  </si>
  <si>
    <t>JUNCAO PVC ESGOTO 100X50MM - FORNECIMENTO E INSTALACAO</t>
  </si>
  <si>
    <t>4.1.12</t>
  </si>
  <si>
    <t>4.1.13</t>
  </si>
  <si>
    <t>TE SANITARIO 100X50MM, COM ANÉIS - FORNECIMENTO E INSTALACAO</t>
  </si>
  <si>
    <t>JOELHO PVC SOLDAVEL 90º AGUA FRIA 25MM - FORNECIMENTO E INSTALACAO</t>
  </si>
  <si>
    <t>TOMADA DE EMBUTIR 2P+T 10A/250V C/ PLACA - FORNECIMENTO E INSTALACAO</t>
  </si>
  <si>
    <t>INTERRUPTOR SIMPLES DE EMBUTIR 10A/250V 1 TECLA, SEM PLACA - FORNECIMENTO E INSTALAÇÃO</t>
  </si>
  <si>
    <t>ESPELHO PLASTICO 4X2" - FORNECIMENTO E INSTALACAO</t>
  </si>
  <si>
    <t>FORMA PARA ESTRUTURAS DE CONCRETO (PILAR, VIGA E LAJE) EM CHAPA DE MADEIRA COMPENSADA RESINADA, DE 1,10 X 2,20, ESPESSURA = 12 MM, 02 UTILIZACOES. (FABRICACAO, MONTAGEM E DESMONTAGEM)</t>
  </si>
  <si>
    <t>CONCRETO FCK=15MPA (1:2,5:3) , INCLUIDO PREPARO MECANICO, LANCAMENTO E ADENSAMENTO.</t>
  </si>
  <si>
    <t>Estruturas de Madeira (FORMA)</t>
  </si>
  <si>
    <t xml:space="preserve"> </t>
  </si>
  <si>
    <t>ALVENARIA DE TIJOLOS CERAMICOS FURADOS 10X20X20CM, ASSENTADOS COM ARGAMASSA CIMENTO/AREIA 1:10 COM PREPARO MANUAL, ESP. PAREDE = 10CM, COM JUNTAS DE 12MM, CONSIDERANDO 8% DE PERDAS NOS TIJOLOS, SEM PERDAS DE ARGAMASSA</t>
  </si>
  <si>
    <t>76445/001</t>
  </si>
  <si>
    <t>PISO CIMENTADO TRACO 1:4 (CIMENTO E AREIA) COM ACABAMENTO LISO ESPESSURA 2,0CM COM JUNTAS PLASTICAS DE DILATACAO E PREPARO MANUAL DA ARGAMASSA</t>
  </si>
  <si>
    <t>74079/001</t>
  </si>
  <si>
    <t>LOCACAO CONVENCIONAL DE OBRA, ATRAVÉS DE GABARITO DE TABUAS CORRIDAS PONTALETADAS, COM REAPROVEITAMENTO DE 3 VEZES.</t>
  </si>
  <si>
    <t>74077/003</t>
  </si>
  <si>
    <t>ORSE</t>
  </si>
  <si>
    <t>RIO LARGO - AL</t>
  </si>
  <si>
    <t>73859/002</t>
  </si>
  <si>
    <t>CAPINA E LIMPEZA MANUAL DE TERRENO</t>
  </si>
  <si>
    <t>2.2.1</t>
  </si>
  <si>
    <t>2.2.2</t>
  </si>
  <si>
    <t>74130/001</t>
  </si>
  <si>
    <t>DISJUNTOR TERMOMAGNETICO MONOPOLAR PADRAO NEMA (AMERICANO) 10 A 30A 240V, FORNECIMENTO E INSTALACAO</t>
  </si>
  <si>
    <t>72579</t>
  </si>
  <si>
    <t>75051/002</t>
  </si>
  <si>
    <t>CABO DE COBRE ISOLAMENTO TERMOPLASTICO 0,6/1KV 1,5MM2 ANTI-CHAMA - FORNECIMENTO E INSTALACAO</t>
  </si>
  <si>
    <t>CABO DE COBRE ISOLAMENTO TERMOPLASTICO 0,6/1KV 2,5MM2 ANTI-CHAMA - FORNECIMENTO E INSTALACAO</t>
  </si>
  <si>
    <t>INTERRUPTOR SIMPLES DE EMBUTIR 10A/250V 2 TECLAS, SEM PLACA - FORNECIMENTO E INSTALACAO</t>
  </si>
  <si>
    <t>QUADRO DE DISTRIBUICAO DE ENERGIA P/ 6 DISJUNTORES TERMOMAGNETICOS MONOPOLARES SEM BARRAMENTO, DE EMBUTIR, EM CHAPA METALICA - FORNECIMENTO E INSTALACAO</t>
  </si>
  <si>
    <t>4.1.14</t>
  </si>
  <si>
    <t>4.1.15</t>
  </si>
  <si>
    <t>3.1</t>
  </si>
  <si>
    <t>ORSE (alterado)</t>
  </si>
  <si>
    <t>DISJUNTOR TERMOMAGNETICO TRIPOLAR PADRAO NEMA (AMERICANO) 10 A 50A 240V, FORNECIMENTO E INSTALACAO</t>
  </si>
  <si>
    <t>74130/004</t>
  </si>
  <si>
    <t>PLAFON E-27</t>
  </si>
  <si>
    <t>4.1.16</t>
  </si>
  <si>
    <t>4.1.17</t>
  </si>
  <si>
    <t>5995</t>
  </si>
  <si>
    <t>CONCRETO ARMADO DOSADO 15 MPA INCL MAT P/ 1 M3 PREPARO CONF COMP 5845 COLOC CONF COMP 7090 14 M2 DE AREA MOLDADA FORMAS E ESCORAMENTO CONF COMPS 5306 E 5708 60 KG DE ACO CA-50 INC MAO DE OBRA P/CORTE DOBRAGEM MONTAGEM E COLO</t>
  </si>
  <si>
    <t>73346</t>
  </si>
  <si>
    <t xml:space="preserve">  84402</t>
  </si>
  <si>
    <t>73956/001</t>
  </si>
  <si>
    <t>TORNEIRA PLÁSTICA 3/4" PARA TANQUE - FORNECIMENTO E INSTALACAO</t>
  </si>
  <si>
    <t xml:space="preserve"> UN </t>
  </si>
  <si>
    <t>COTAÇÃO 1</t>
  </si>
  <si>
    <t>LAVATÓRIO DE PLÁSTICO + SIFÃO</t>
  </si>
  <si>
    <t>74175/001</t>
  </si>
  <si>
    <t>REGISTRO GAVETA 1" COM CANOPLA ACABAMENTO CROMADO SIMPLES - FORNECIMENTO E INSTALACAO</t>
  </si>
  <si>
    <t xml:space="preserve">TUBO DE PVC SOLDAVEL, SEM CONEXOES 25MM - FORNECIMENTO E INSTALACAO </t>
  </si>
  <si>
    <t>74015/001</t>
  </si>
  <si>
    <t>REATERRO E COMPACTACAO MECANICO DE VALA COM COMPACTADOR MANUAL TIPO SOQUETE VIBRATORIO</t>
  </si>
  <si>
    <t>Terminal de ventilação em pvc rígido c/ anéis, para esgoto primário, diâm = 50mm</t>
  </si>
  <si>
    <t xml:space="preserve">COMPOSIÇÃO </t>
  </si>
  <si>
    <t>Grelha pvc redonda, branca, p/caixa e ralos, d=100mm</t>
  </si>
  <si>
    <t xml:space="preserve">74165/002 </t>
  </si>
  <si>
    <t>TUBO PVC ESGOTO PREDIAL DN 50MM, INCLUSIVE CONEXOES - FORNECIMENTO E INSTALACAO</t>
  </si>
  <si>
    <t>40777</t>
  </si>
  <si>
    <t>CAIXA SIFONADA PVC 150X150X50MM COM GRELHA REDONDA BRANCA - FORNECIMEN</t>
  </si>
  <si>
    <t>JUNCAO PVC ESGOTO 100X100MM - FORNECIMENTO E INSTALACAO</t>
  </si>
  <si>
    <t xml:space="preserve">JOELHO PVC 45º ESGOTO 100MM - FORNECIMENTO E INSTALACAO
</t>
  </si>
  <si>
    <t>JOELHO REDUCAO PVC ROSQUEAVEL 90º AGUA FRIA 1X3/4" - FORNECIMENTO E INSTALACAO</t>
  </si>
  <si>
    <t>REATERRO MANUAL COM APILOAMENTO MECANICO</t>
  </si>
  <si>
    <t>ALVENARIA EMBASAMENTO TIJOLO CERAMICO FURADO 10X20X20 CM</t>
  </si>
  <si>
    <t>79488</t>
  </si>
  <si>
    <t>74202/001</t>
  </si>
  <si>
    <t>LAJE PRE-MOLDADA P/FORRO, SOBRECARGA 100KG/M2, VAOS ATE 3,50M/E=8 M2, C/LAJOTAS E CAP.C/CONC FCK=20MPA, 3CM, INTER-EIXO 38CM, C/ESCORAMENTO (REAPR.3X) E FERRAGEM NEGATIVA</t>
  </si>
  <si>
    <t>REGULARIZACAO DE SUPERFICIE DE CONC. APARENTE</t>
  </si>
  <si>
    <t>UNIDADE DE INTERNAÇÃO PROVISÓRIA - RIO LARGO FAZENDA - ESCOLA - CONSTRUÇÃO</t>
  </si>
  <si>
    <t>Und</t>
  </si>
  <si>
    <t>LAMPADA FLUORESCENTE 20W - FORNECIMENTO E INSTALACAO</t>
  </si>
  <si>
    <t>ELETRODUTO DE PVC FLEXIVEL CORRUGADO DN 25MM FORNECIMENTO E INSTALACAO</t>
  </si>
  <si>
    <t>ITEM</t>
  </si>
  <si>
    <t>CÓDIGO</t>
  </si>
  <si>
    <t>MÊS (30 DIAS)</t>
  </si>
  <si>
    <t>1º MÊS</t>
  </si>
  <si>
    <t xml:space="preserve"> 2º MÊS</t>
  </si>
  <si>
    <t xml:space="preserve"> 3º MÊS</t>
  </si>
  <si>
    <t>SERVIÇO</t>
  </si>
  <si>
    <t>PS</t>
  </si>
  <si>
    <t>VALOR
(R$)</t>
  </si>
  <si>
    <t>CRONOGRAMA  FÍSICO-FINANCEIRO</t>
  </si>
  <si>
    <t xml:space="preserve">                                                                                                                                                     </t>
  </si>
  <si>
    <t>PERCENTUAL GLOBAL SIMPLES (PGS)</t>
  </si>
  <si>
    <t xml:space="preserve">                                                       </t>
  </si>
  <si>
    <t>PERCENTUAL GLOBAL ACUMULADO (PGA)</t>
  </si>
  <si>
    <t>VALOR SIMPLES : R$ (1.000)</t>
  </si>
  <si>
    <t>VALOR ACUMULADO : R$ (1.000)</t>
  </si>
  <si>
    <t>Notas :</t>
  </si>
  <si>
    <t>1 - PS = Percentual mensal de serviço, considerando o valor global do PS apresentado na proposta passa a ter peso nas medições para análise do cronograma.</t>
  </si>
  <si>
    <t xml:space="preserve">             </t>
  </si>
  <si>
    <t>2 - PGS = será a soma dos PS, a soma dos PGS durante o prazo do contrato será igual a 100.</t>
  </si>
  <si>
    <t>3 - PGA = a soma dos PGS.</t>
  </si>
  <si>
    <t>4 - A firma deverá fornecer as folhas que forem necessárias.</t>
  </si>
  <si>
    <t>TERRAPLENAGEM</t>
  </si>
  <si>
    <t xml:space="preserve">     </t>
  </si>
  <si>
    <t>5 - Os serviços deverão ser listados e agrupados de acordo com a planilha de orçamento.</t>
  </si>
  <si>
    <t>PAVIMENTAÇÃO</t>
  </si>
  <si>
    <t xml:space="preserve">    OBRA : UNIDADE DE INTERNAÇÃO PROVISÓRIA - CASA 1,3 E AREA COMUM - REFORMA</t>
  </si>
  <si>
    <t xml:space="preserve">    OBRA : UNIDADE DE INTERNAÇÃO PROVISÓRIA - CASA 1,3 E AREA COMUM - REFORMA E CONSTRUÇÃO DA CASA 2</t>
  </si>
  <si>
    <t>BDI</t>
  </si>
  <si>
    <t>73910/007</t>
  </si>
  <si>
    <t>PORTA DE MADEIRA COMPENSADA LISA PARA CERA OU VERNIZ, 90X210X3,5CM, INCLUSO ADUELA 1A, ALIZAR 1A E DOBRADICAS COM ANEL</t>
  </si>
  <si>
    <t>3.2</t>
  </si>
  <si>
    <t>3.2.1</t>
  </si>
  <si>
    <t>3.2.2</t>
  </si>
  <si>
    <t>3.4</t>
  </si>
  <si>
    <t>3.4.1</t>
  </si>
  <si>
    <t>3.5</t>
  </si>
  <si>
    <t>3.5.1</t>
  </si>
  <si>
    <t>3.5.2</t>
  </si>
  <si>
    <t>3.5.3</t>
  </si>
  <si>
    <t>3.5.4</t>
  </si>
  <si>
    <t>3.6</t>
  </si>
  <si>
    <t>3.6.1</t>
  </si>
  <si>
    <t>5.1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</si>
  <si>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</si>
  <si>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</si>
  <si>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</si>
  <si>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</si>
  <si>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</si>
  <si>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</si>
  <si>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</si>
  <si>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</si>
  <si>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5.1.11</t>
  </si>
  <si>
    <t>5.1.12</t>
  </si>
  <si>
    <t>4.2.1</t>
  </si>
  <si>
    <t>4.2.2</t>
  </si>
  <si>
    <t>4.2.6</t>
  </si>
  <si>
    <t>2.2.</t>
  </si>
  <si>
    <t>4.2</t>
  </si>
  <si>
    <t>JANELA DE MADEIRA ALMOFADADA 1A, 1,5X1,5M, DE ABRIR, INCLUSO GUARNICOES E DOBRADICAS</t>
  </si>
  <si>
    <t>73813/001</t>
  </si>
  <si>
    <t>MEMÓRIA DE CÁLCULO</t>
  </si>
  <si>
    <t>Código</t>
  </si>
  <si>
    <t>Un</t>
  </si>
  <si>
    <t>Qtd.</t>
  </si>
  <si>
    <t>Comp.</t>
  </si>
  <si>
    <t>Larg.</t>
  </si>
  <si>
    <t>Alt.</t>
  </si>
  <si>
    <t>Área (m²)</t>
  </si>
  <si>
    <t>Volume (m³)</t>
  </si>
  <si>
    <t>TOTAL</t>
  </si>
  <si>
    <t>Fonte</t>
  </si>
  <si>
    <t>UND</t>
  </si>
  <si>
    <t>M</t>
  </si>
  <si>
    <t>LIMPEZA FINAL DA OBRA</t>
  </si>
  <si>
    <t>SERVIÇOS COMPLEMENTARES</t>
  </si>
  <si>
    <t>unid</t>
  </si>
  <si>
    <t>ESPECIFICAÇÃO</t>
  </si>
  <si>
    <t>1.00</t>
  </si>
  <si>
    <t xml:space="preserve">ADMINISTRAÇÃO DA OBRA </t>
  </si>
  <si>
    <t>1.01</t>
  </si>
  <si>
    <t>ART DO CONTRATO</t>
  </si>
  <si>
    <t>1.02</t>
  </si>
  <si>
    <t>1.03</t>
  </si>
  <si>
    <t>TÉCNICO DE SEGURANÇA DO TRABALHO SENIOR (INS.DIV.)</t>
  </si>
  <si>
    <t>2.00</t>
  </si>
  <si>
    <t>2.01</t>
  </si>
  <si>
    <t>PLACA DE OBRA EM CHAPA DE ACO GALVANIZADO</t>
  </si>
  <si>
    <t>2.03</t>
  </si>
  <si>
    <t>4.00</t>
  </si>
  <si>
    <t>CHAPISCO EM PAREDES TRACO 1:4 (CIMENTO E AREIA), ESPESSURA 0,5CM, PREPARO MANUAL</t>
  </si>
  <si>
    <t>6.00</t>
  </si>
  <si>
    <t>FECHAMENTOS</t>
  </si>
  <si>
    <t>6.01</t>
  </si>
  <si>
    <t>6.02</t>
  </si>
  <si>
    <t>INSTALAÇÕES HIDRO-SANITÁRIAS</t>
  </si>
  <si>
    <t>TUBO PVC SOLDAVEL AGUA FRIA DN 25MM, INCLUSIVE CONEXOES - FORNECIMENTO E INSTALAÇÃO</t>
  </si>
  <si>
    <t>TUBO PVC ESGOTO PREDIAL DN 100MM, INCLUSIVE CONEXOES - FORNECIMENTO E INSTALAÇÃO</t>
  </si>
  <si>
    <t>TUBO PVC ESGOTO PREDIAL DN 50MM, INCLUSIVE CONEXOES - FORNECIMENTO E INSTALAÇÃO</t>
  </si>
  <si>
    <t>CAIXA SIFONADA EM PVC 100X100X50MM SIMPLES - FORNECIMENTO E INSTALAÇÃO</t>
  </si>
  <si>
    <t>INSTALAÇÕES CONTRA INCÊNDIO E PÂNICO</t>
  </si>
  <si>
    <t>INSTALAÇÕES ELÉTRICAS</t>
  </si>
  <si>
    <t>ATERRAMENTO - SPDA</t>
  </si>
  <si>
    <t>DISJUNTOR TERMOMAGNETICO TRIPOLAR PADRAO  DIN (EUROPEU) 10 A 50A 240V, FORNECIMENTO E INSTALACAO</t>
  </si>
  <si>
    <t>ESQUADRIAS</t>
  </si>
  <si>
    <t>REVESTIMENTOS</t>
  </si>
  <si>
    <t>PISOS</t>
  </si>
  <si>
    <t>PINTURAS</t>
  </si>
  <si>
    <t>ELEMENTOS DECORATIVOS</t>
  </si>
  <si>
    <t>UNID</t>
  </si>
  <si>
    <t>QUANT</t>
  </si>
  <si>
    <t xml:space="preserve"> TOTAL(R$)</t>
  </si>
  <si>
    <t>UND.</t>
  </si>
  <si>
    <t>M2</t>
  </si>
  <si>
    <t>MÊS</t>
  </si>
  <si>
    <t>05936 - ORSE</t>
  </si>
  <si>
    <t>H</t>
  </si>
  <si>
    <t>74209/001 - SINAPI</t>
  </si>
  <si>
    <t>M3</t>
  </si>
  <si>
    <t>73928/001 - SINAPI</t>
  </si>
  <si>
    <t>EMBOCO TRACO 1:2:8 (CIMENTO, CAL E AREIA MEDIA), ESPESSURA 2,0CM, PREPARO MECANICO DA ARGAMASSA</t>
  </si>
  <si>
    <t>8.00</t>
  </si>
  <si>
    <t>8.01</t>
  </si>
  <si>
    <t>75030/001 - SINAPI</t>
  </si>
  <si>
    <t xml:space="preserve">UN </t>
  </si>
  <si>
    <t>8.02</t>
  </si>
  <si>
    <t>74165/004 - SINAPI</t>
  </si>
  <si>
    <t>74165/002 - SINAPI</t>
  </si>
  <si>
    <t>72292 - SINAPI</t>
  </si>
  <si>
    <t>73860/008 - SINAPI</t>
  </si>
  <si>
    <t>68069 - SINAPI</t>
  </si>
  <si>
    <t>72315 - SINAPI</t>
  </si>
  <si>
    <t>08/0077 - COMP</t>
  </si>
  <si>
    <t>08/0078 - COMP</t>
  </si>
  <si>
    <t>12.00</t>
  </si>
  <si>
    <t>5990 - SINAPI</t>
  </si>
  <si>
    <t>73954/002 - SINAPI</t>
  </si>
  <si>
    <t>9537 - SINAPI</t>
  </si>
  <si>
    <t>01/0020 - COMP</t>
  </si>
  <si>
    <t>2706 - SINAPI</t>
  </si>
  <si>
    <t>4069 - SINAPI</t>
  </si>
  <si>
    <t>73982/001 - SINAPI</t>
  </si>
  <si>
    <t>ALVENARIA EM TIJOLO CERÂMICO FURADO 10X20X20 CM, 1/2 VEZ, ASSENTADO EM ARGAMASSA TRACO 1:2:8 (CIMENTO, CAL E AREIA), JUNTAS 12MM</t>
  </si>
  <si>
    <t xml:space="preserve">74165/001 - SINAPI </t>
  </si>
  <si>
    <t xml:space="preserve">TUBO DE PVC ESGOTO PREDIAL DN 40 MM, INCLUSIVE CONEXÕES - FORNECIMENTO E INSTALAÇÃO </t>
  </si>
  <si>
    <t>84121 - SINAPI</t>
  </si>
  <si>
    <t>PLACA DE SINALIZAÇÃO DE EMERGENCIA</t>
  </si>
  <si>
    <t>73916/001 - SINAPI</t>
  </si>
  <si>
    <t>PLACA DE SINALIZAÇÃO EXTINTORES</t>
  </si>
  <si>
    <t>CABO DE COBRE ISOLADO PVC RESISTENTE A CHAMA 450/750 V 2,5 MM2 FORNECIMENTO E INSTALACAO</t>
  </si>
  <si>
    <t>SUPORTE OMEGA 38X38MM</t>
  </si>
  <si>
    <t>SUPORTE OMEGA 100X100MM</t>
  </si>
  <si>
    <t>83540 - SINAPI</t>
  </si>
  <si>
    <t>72254 - SINAPI</t>
  </si>
  <si>
    <t xml:space="preserve">CABO DE COBRE NÚ, BITOLA 50MM² </t>
  </si>
  <si>
    <t>72251 - SINAPI</t>
  </si>
  <si>
    <t xml:space="preserve">CABO DE COBRE NÚ, BITOLA 16MM² </t>
  </si>
  <si>
    <t>HASTE COPPERWELD 5/8 X 3,0M COM CONECTOR</t>
  </si>
  <si>
    <t>08/0169  -  COMP</t>
  </si>
  <si>
    <t>SERVIÇOS DE SOLDA EXOTERMICA, CONTENDO MOLDES CARTUCHOS ACENDEDORES E ALICATE, KIT PARA 25 UNIDADES</t>
  </si>
  <si>
    <t>08/0033 - COMP</t>
  </si>
  <si>
    <t>CAIXA DE EQUALIZAÇÃO P/ATERRAMENTO 20X20X10CM DE SOBREPOR P/11 TERMINAIS DE PRESSÃO C/BARRAMENTO</t>
  </si>
  <si>
    <t>TERMINAL AÉREO EM AÇO GALVANIZADO COM BASE DE FIXAÇÃO H=30CM</t>
  </si>
  <si>
    <t>M26</t>
  </si>
  <si>
    <t>PRESILHA PARA CABO</t>
  </si>
  <si>
    <t>M19</t>
  </si>
  <si>
    <t>DISTRIBUIDOR OPTICO</t>
  </si>
  <si>
    <t>M16</t>
  </si>
  <si>
    <t>M6</t>
  </si>
  <si>
    <t>SIRENE ELETRÔNICA DE 20W</t>
  </si>
  <si>
    <t>M17</t>
  </si>
  <si>
    <t>RECEPTOR 2 CANAIS 433MHZ MULTIFUNCIONAL REPTOR ECP</t>
  </si>
  <si>
    <t>M4</t>
  </si>
  <si>
    <t>CENTRAL DE ALARME PARA 10 ZONAS</t>
  </si>
  <si>
    <t>M15</t>
  </si>
  <si>
    <t>TECLADO DIGITAL PARA ACIONAMENTO DO ALARME</t>
  </si>
  <si>
    <t>M70</t>
  </si>
  <si>
    <t>CAMERA IP 1MP DOME IR 15MT 4MM</t>
  </si>
  <si>
    <t>73982/001</t>
  </si>
  <si>
    <t>P3</t>
  </si>
  <si>
    <t>P2</t>
  </si>
  <si>
    <t>P1</t>
  </si>
  <si>
    <t>J1</t>
  </si>
  <si>
    <t>m2</t>
  </si>
  <si>
    <t>CIRCULAÇÃO</t>
  </si>
  <si>
    <t>74233/001 - SINAPI</t>
  </si>
  <si>
    <t>FUNDO SELADOR ACRILICO, UMA DEMAO</t>
  </si>
  <si>
    <t>PINTURA LATEX ACRILICA SEMI-BRILHO AMBIENTES INTERNOS/EXTERNOS, DUAS DEMAOS</t>
  </si>
  <si>
    <t>ALVENARIAS HORIZONTAIS</t>
  </si>
  <si>
    <t>ALVENARIAS VERTICAIS</t>
  </si>
  <si>
    <t>07/0082 - COMP</t>
  </si>
  <si>
    <t>TAMPO DE BALCÃO EM GRANITO CINZA ANDORINHA, E=2CM</t>
  </si>
  <si>
    <t>74070/003 - SINAPI</t>
  </si>
  <si>
    <t>FECHADURA DE EMBUTIR COMPLETA, PARA PORTAS INTERNAS, PADRAO DE ACABAMENTO POPULAR</t>
  </si>
  <si>
    <t>Localização:</t>
  </si>
  <si>
    <t>Tipo de obra/serviço</t>
  </si>
  <si>
    <t>Construção Civil</t>
  </si>
  <si>
    <t>Discriminação dos serviços</t>
  </si>
  <si>
    <t>Peso (%)</t>
  </si>
  <si>
    <t>Valor das obras/serviços (R$)</t>
  </si>
  <si>
    <t>Mês 01</t>
  </si>
  <si>
    <t>Mês 02</t>
  </si>
  <si>
    <t>%</t>
  </si>
  <si>
    <t>Total simples</t>
  </si>
  <si>
    <t>Total acumulado</t>
  </si>
  <si>
    <t>M1</t>
  </si>
  <si>
    <t>preço/M</t>
  </si>
  <si>
    <t>FIO DE AÇO INOX DE 0,60MM</t>
  </si>
  <si>
    <t>COTAÇÃO 8</t>
  </si>
  <si>
    <t>ALYSSON MONTINNI CAVALCANTE REGO CNPJ:16510274/0001-60</t>
  </si>
  <si>
    <t>COTAÇÃO 17</t>
  </si>
  <si>
    <t>INFRANET DISTRIBUIDORA DE TECNOLOGIA LTDA CNPJ: 12.257.462/0001-78</t>
  </si>
  <si>
    <t>MEDIA</t>
  </si>
  <si>
    <t>CABO DE ALTA TENSÃO FLEXÍVEL COMPOSTO POR FIOS ESTANHADOS DE 04MM</t>
  </si>
  <si>
    <t>COTAÇÃO 7</t>
  </si>
  <si>
    <t>COLMED LTDA CNPJ: 69999340/0001-74</t>
  </si>
  <si>
    <t>HASTE DE CERCA ELÉTRICA, EM ALUMÍNIO CHATO, C/ 04 ISOLADORES</t>
  </si>
  <si>
    <t>preço/ und</t>
  </si>
  <si>
    <t>M5</t>
  </si>
  <si>
    <t>CENTRAL DE CHOQUE PARA CERCA ELÉTRICA DE 8000V</t>
  </si>
  <si>
    <t>M7</t>
  </si>
  <si>
    <t>CÂMERA INFRAVERMELHO 30M</t>
  </si>
  <si>
    <t>M8</t>
  </si>
  <si>
    <t>BOTIJÃO D'AGUA FORTELEV 5000L</t>
  </si>
  <si>
    <t>COTACOES</t>
  </si>
  <si>
    <t>HIPER COMERCIAL DISTRIBUIDORA DE MAT. DE CONST.  CNPJ 35373752/001-82</t>
  </si>
  <si>
    <t>M12</t>
  </si>
  <si>
    <t xml:space="preserve">Placa Proibido fumar - Aluminio - 15cm x 15 cm
</t>
  </si>
  <si>
    <t>M13</t>
  </si>
  <si>
    <t>FORNECIMENTO E INSTALAÇÃO DE PELÍCULA PROTETORA SOBRE VIDRO</t>
  </si>
  <si>
    <t>CNPJ: 04722027/0001-49 INTERFILM F.F. SANTOS - ME</t>
  </si>
  <si>
    <t>M14</t>
  </si>
  <si>
    <t>Lavatório Master de Canto Branco Gelo Ref.:L76  -  Deca</t>
  </si>
  <si>
    <t>http://www.cec.com.br/material-de-construcao/loucas/banheiro/lavatorio/apoio/lavatorio-master-de-canto-branco-gelo-ref-l76?produto=1103818</t>
  </si>
  <si>
    <t>http://www.amoedo.com.br/lavatorio-master-de-canto-l-76-deca</t>
  </si>
  <si>
    <t>COTAÇÃO 6</t>
  </si>
  <si>
    <t>SENSOR DE INFRAVERMELHO</t>
  </si>
  <si>
    <t>M20</t>
  </si>
  <si>
    <t>REGUA DE TOMADAS COM 8 SAIDAS</t>
  </si>
  <si>
    <t>cotação 23</t>
  </si>
  <si>
    <t>infranet distruibuidora de tecnologia cnpj: 12257462/0001-78</t>
  </si>
  <si>
    <t>LINK</t>
  </si>
  <si>
    <t>M21</t>
  </si>
  <si>
    <t xml:space="preserve">TE HORIZONTAL 90° 50X50MM </t>
  </si>
  <si>
    <t>COTAÇÃO 22</t>
  </si>
  <si>
    <t xml:space="preserve">STOCK PERFIL INDUSTRIA E COMERCIO </t>
  </si>
  <si>
    <t>COTAÇÃO 14</t>
  </si>
  <si>
    <t>INCOMEL MATERIAIS ELETRICOS CNPJ- 12.845.236/0004-50</t>
  </si>
  <si>
    <t>cotação 5</t>
  </si>
  <si>
    <t>comercial mb - 09.619.157/0001-74</t>
  </si>
  <si>
    <t>M22</t>
  </si>
  <si>
    <t>ALICATE PARA MOLDE DE SOLDA EXOTÉRMICA COMPATÍVEL COM CADINHO DE GRAFITE</t>
  </si>
  <si>
    <t>COTAÇÃO 18</t>
  </si>
  <si>
    <t>BRASIL MRO</t>
  </si>
  <si>
    <t>M23</t>
  </si>
  <si>
    <t>ACENDEDOR IGNITOR PARA SOLDA EXOTÉRMICA COM 12 PÇ</t>
  </si>
  <si>
    <t>M24</t>
  </si>
  <si>
    <t>MOLDE PARA SOLDA EXOTERMICA TIPO "X" PARA CABO 35 MM²</t>
  </si>
  <si>
    <t>COTAÇÃO 19</t>
  </si>
  <si>
    <t>ELETROTRAFO COMERCIO E SERVICOS LTDA</t>
  </si>
  <si>
    <t>M25</t>
  </si>
  <si>
    <t>CARTUCHO PARA SOLDA EXOTÉRMICA 90</t>
  </si>
  <si>
    <t>M27</t>
  </si>
  <si>
    <t>BALZADOR H=75CM COM LAMPADA DE 40W</t>
  </si>
  <si>
    <t>COTAÇÃO</t>
  </si>
  <si>
    <t>M28</t>
  </si>
  <si>
    <t>CAIXA DE SOM ACUSTICA 150W</t>
  </si>
  <si>
    <t>COTAÇÃO 12</t>
  </si>
  <si>
    <t>ELETRORADIO GOMES LTDA. 12380416/0002-42</t>
  </si>
  <si>
    <t>M29</t>
  </si>
  <si>
    <t>TOMADA EXTERNA COM TAMPA, FORNECIMENTO E INSTALAÇÃO</t>
  </si>
  <si>
    <t>cotação 7</t>
  </si>
  <si>
    <t>M30</t>
  </si>
  <si>
    <t>REDUÇÃO CONCENTRICA 100X50X50MM</t>
  </si>
  <si>
    <t>STOCK PERFIL INDUSTRIA E COMERCIO LTDA - cnpj - 00.206.999/0001-20</t>
  </si>
  <si>
    <t>M31</t>
  </si>
  <si>
    <t>TE DE DESCIDA VERTICAL 100X50</t>
  </si>
  <si>
    <t>INFRANET DISTRIBUIDORA DE TECNOLOGIA LTDA CNPJ: CNPJ</t>
  </si>
  <si>
    <t>M34</t>
  </si>
  <si>
    <t>CONFECÇÃO DE LETRAS EM CHAPA GALVANIZADA Nº22 PINTADA COM TINTA AUTOMOTIVA MED 22CM DE ALTURA (MAIÚSCULAS)</t>
  </si>
  <si>
    <t>COTAÇÃO 21</t>
  </si>
  <si>
    <t>JOSE CARLOS PEREIRA LIMA-ME  CNPJ: 04.048.414/0001-41</t>
  </si>
  <si>
    <t>M35</t>
  </si>
  <si>
    <t>CONFECÇÃO DE LETRAS EM CHAPA GALVANIZADA Nº22 PINTADA COM TINTA AUTOMOTIVA MED 12CM DE ALTURA (MINÚSCULAS)</t>
  </si>
  <si>
    <t>COTAÇÃO 4</t>
  </si>
  <si>
    <t>MB MATERIAL ELETRICO E DE CONSTRUÇÃO LTDA CNPJ: 35725449/0001-00</t>
  </si>
  <si>
    <t>M36</t>
  </si>
  <si>
    <t>MANILHA TORCIDA COM PINO 3/8"</t>
  </si>
  <si>
    <t>M37</t>
  </si>
  <si>
    <t>CONECTOR DE DERIVAÇÃO CUNHA COM CAPA</t>
  </si>
  <si>
    <t>COTAÇÃO 3</t>
  </si>
  <si>
    <t>ELETROLUZ LTDA CNPJ: 08.441.081/0002-58</t>
  </si>
  <si>
    <t>M38</t>
  </si>
  <si>
    <t>TOMADA 20A PARA ÁREAS MOLHADAS DUPLAS</t>
  </si>
  <si>
    <t>COTAÇÃO 2</t>
  </si>
  <si>
    <t>ELETRO SILVA ATACADO EIRELI CNPJ: 02.636.828/0001-66</t>
  </si>
  <si>
    <t>M39</t>
  </si>
  <si>
    <t>PABX IP 2 ENTROCAMENTOS 48RAMAIS</t>
  </si>
  <si>
    <t>M40</t>
  </si>
  <si>
    <t>MUDAS DE IXORA FLORIDA COM 40CM</t>
  </si>
  <si>
    <t>COTAÇÃO 20</t>
  </si>
  <si>
    <t xml:space="preserve">FERNANDO A. B. SARMENTO - ME  CNPJ = 02.379.883/0001 - 18
</t>
  </si>
  <si>
    <t>M41</t>
  </si>
  <si>
    <t>PALMEIRA CICA MEDIO</t>
  </si>
  <si>
    <t>M42</t>
  </si>
  <si>
    <t>PALMEIRA CICA PEQUENO</t>
  </si>
  <si>
    <t>M43</t>
  </si>
  <si>
    <t>PALMEIRA AZUL 1,5M (H)</t>
  </si>
  <si>
    <t>CENTRO DE PRODUÇÃO VERDE VIVO LTDA. - CNPJ: 35374297/0001-30</t>
  </si>
  <si>
    <t>M44</t>
  </si>
  <si>
    <t>PALMEIRA RABO DE RAPOSA</t>
  </si>
  <si>
    <t>M45</t>
  </si>
  <si>
    <t>PATAS DE ELEFANTE</t>
  </si>
  <si>
    <t>M46</t>
  </si>
  <si>
    <t>PLAMEIRAS ARECA BAMBU</t>
  </si>
  <si>
    <t>M47</t>
  </si>
  <si>
    <t>LAMBARI ROXO (ZEBRINA)</t>
  </si>
  <si>
    <t>M48</t>
  </si>
  <si>
    <t>MORÉIA</t>
  </si>
  <si>
    <t>M55</t>
  </si>
  <si>
    <t>CLOROFITO MUDAS</t>
  </si>
  <si>
    <t>M56</t>
  </si>
  <si>
    <t>VEGETAÇÃO PODOCARPA 1,50(H)</t>
  </si>
  <si>
    <t>M57</t>
  </si>
  <si>
    <t xml:space="preserve">CONFECÇÃO DE PLACA EM PVC. DE 4MM COM ADESIVO 3M. EM RECORTE MED. (80CMX15CM) </t>
  </si>
  <si>
    <t>COTAÇÃO 16</t>
  </si>
  <si>
    <t>DIGITAL SIGN COMERCIO E SERVIÇOS LTDA - CNPJ: 03953092/0001-12</t>
  </si>
  <si>
    <t>M58</t>
  </si>
  <si>
    <t>CONFECÇÃO DE PLACA EM PVC DE 4MM. COM ADESIVO 3M. EM RECORTE MED. (80CMX50CM) COM 2 FUROS</t>
  </si>
  <si>
    <t>M59</t>
  </si>
  <si>
    <t>tala reforçada tipo l para eletrocalha de 50mm</t>
  </si>
  <si>
    <t>M60</t>
  </si>
  <si>
    <t>Suporte omega 50x50mm</t>
  </si>
  <si>
    <t>M61</t>
  </si>
  <si>
    <t>Acoplamento de eletrocalha para perfilado 38x38mm</t>
  </si>
  <si>
    <t>M62</t>
  </si>
  <si>
    <t>Saída horizontal 1"</t>
  </si>
  <si>
    <t>M63</t>
  </si>
  <si>
    <t>Saída horizontal 1.1/4"</t>
  </si>
  <si>
    <t>M64</t>
  </si>
  <si>
    <t>M65</t>
  </si>
  <si>
    <t xml:space="preserve">CAIXA DE PASSAGEM POLAR PARA EVAPORADORA MOD CPP005U 39 x 22 x 6 cm </t>
  </si>
  <si>
    <t>cotação</t>
  </si>
  <si>
    <t>http://www.planetafrio.com.br/caixa-de-passagem-polar-para-evaporadora-mod-cpp005u-39-x-22-x-6-cm-ref-10-90-p1209/</t>
  </si>
  <si>
    <t>http://www.polipartes.com.br/Caixa-de-Passagem-Ar-Condicionado-Split-Polar-CPP-005U-CPP005U/p</t>
  </si>
  <si>
    <t>M66</t>
  </si>
  <si>
    <t>M67</t>
  </si>
  <si>
    <t>CABO OPTICO 12F - FURUKAWA OU SIMILAR</t>
  </si>
  <si>
    <t>M68</t>
  </si>
  <si>
    <t>AMPLIFICADOR PROFISSIONAL STEREO HY2750 800W RMS 4 OHMS HAYONIK</t>
  </si>
  <si>
    <t>Hayamax Distribuidora Produtos Eletrônicos Ltda - CNPJ: 01.725.627/0005-04 - http://www.mundomax.com.br/amplificador-profissional-stereo-hy2750-800w-rms-4-ohms-hayonik#caracteristicas</t>
  </si>
  <si>
    <t>M69</t>
  </si>
  <si>
    <t>Grupo Diesel Gerador, marca HEIMER, aberto, na capacidade de potência emergencial (stand-by) de 55kVA e potência contínua (prime) de 50kVA, fator de potência 0,8, trifásico, 380/220V, 60Hz, 1800rpm, dotado de Painel de Comando e Controle Automático, microprocessado, digital, conforme especificado</t>
  </si>
  <si>
    <t>http://www.heimer.com.br/v3/br/index.html</t>
  </si>
  <si>
    <t>http://www.fortech.com.br/</t>
  </si>
  <si>
    <t>M71</t>
  </si>
  <si>
    <t>http://www.rortec.com.br/ecommerce_site/produto_48049_492_NO-BREAK-DE-GRANDE-PORTE-10KVA-1000VA-SMS-24677-SINUS-DUBLE-II-BLACK-16-BATERIAS-LCD-USS10000TI</t>
  </si>
  <si>
    <t>M72</t>
  </si>
  <si>
    <t>BRASILEIRINHO 1,20M (H)</t>
  </si>
  <si>
    <t>CENTRO DE PRODUÇÃO VERDE VIVO LTDA CNPJ:35.374.297/0001-30</t>
  </si>
  <si>
    <t>M73</t>
  </si>
  <si>
    <t>PALMEIRA GARRAFA2,5M (H)</t>
  </si>
  <si>
    <t xml:space="preserve">CENTRO DE PRODUÇÃO VERDE VIVO LTDA CNPJ:35.374.297/0001-30
</t>
  </si>
  <si>
    <t>M74</t>
  </si>
  <si>
    <t>FILTRO WFF 150</t>
  </si>
  <si>
    <t>WESA CONSULTORES ASSOCIADOS LTDA CNPJ: 41114216000165</t>
  </si>
  <si>
    <t>M75</t>
  </si>
  <si>
    <t>NOBREAK APC SMART-UPS 3KVA 2700W 230V SUA3000I SENOIDAL</t>
  </si>
  <si>
    <t>http://www.atera.com.br/produto/SUA3000I/Nobreak+APC+Smart-UPS+3KVA+2700W+230V+SUA3000I+senoidal</t>
  </si>
  <si>
    <t>M76</t>
  </si>
  <si>
    <t>Chuveiro de emergência com lava olhos</t>
  </si>
  <si>
    <t>https://lojavirtual.zeusdobrasil.com.br/epi-outros/chuveiro-de-emergencia-com-lava-olhos?gclid=CLiw1qO_prsCFUtp7AodRXsAGw</t>
  </si>
  <si>
    <t>http://www.hipperquimica.com.br/chuveiro-lava-olhos-em-abs</t>
  </si>
  <si>
    <t>M77</t>
  </si>
  <si>
    <t>BANCO PARA BANHO DOBRÁVEL DE PAREDE-MERCUR - RESISTENCIA ATE 110KG</t>
  </si>
  <si>
    <t>http://www.fibracirurgica.com.br/banco-para-banho-dobravel-de-parede-mercur/p</t>
  </si>
  <si>
    <t>http://saudeeortopedia.lojavirtualfc.com.br/prod,IDLoja,3401,IDProduto,3034114,seguranca-no-banheiro-bancos-para-banho-banco-de-parede-para-banho-mercur</t>
  </si>
  <si>
    <t>M78</t>
  </si>
  <si>
    <t>CASQUILHO CERAMICO RENDIMENTO 4 PEÇAS, 6 X 20 X 4 CM</t>
  </si>
  <si>
    <t>http://www.fortes.com.br/casquilho.php</t>
  </si>
  <si>
    <t>M79</t>
  </si>
  <si>
    <t>Projetor BenQ MW519 2800 Lumens - Resolução Nativa (1280 X 800) USB HDMI</t>
  </si>
  <si>
    <t xml:space="preserve">http://www.magazineluiza.com.br/projetor-benq-mw519-2800-lumens-resolucao-nativa-1280-x-800-usb-hdmi/p/0882068/ia/iapo/
</t>
  </si>
  <si>
    <t>http://www.ricardoeletro.com.br/Produto/Projetor-Benq-DLP-MW519-2800-Ansi-Lumens-Resolucao-Wxga-1280x800-HDMI-Smart-Eco-3D-Ready/4523-4526-4538-310830</t>
  </si>
  <si>
    <t>http://www.vamosfalar.com.br/produtos.asp?produto=6116&amp;categoria=58&amp;a2=Projetor+e+Tela+Projecao&amp;a1=Projetor+e+Tela+Projecao&amp;inf=21&amp;utm_source=shopmania&amp;utm_medium=cpc&amp;utm_campaign=direct_link</t>
  </si>
  <si>
    <t>M80</t>
  </si>
  <si>
    <t>AR CONDICIONADO SPLIT FUJITSU OU SIMILAR HIGH WALL INVERTER 27000 BTU/H FRIO 220V</t>
  </si>
  <si>
    <t>http://www.strar.com.br/ar-condicionado-split-hiwall-fujitsu-high-wall-inverter-30-000-btu-h-frio-220v.html?utm_source=webarcondicionado&amp;utm_term=Ar+Condicionado+Split+Fujitsu+High+Wall+Inverter+27000+Btu/h+Frio+220v&amp;utm_medium=cpv&amp;utm_campaign=webarcondicionado</t>
  </si>
  <si>
    <t>M81</t>
  </si>
  <si>
    <t>AR CONDICIONADO SPLIT LIBERO E+ INVERTER LG 22000 BTUS FRIO 220V - NEW</t>
  </si>
  <si>
    <t>http://friopecas.com.br/Produto/330/ar-condicionado-split-lg-hi-wall-24000btus-220v-frio-libero-inverter-n1?utm_source=webarcondicionado&amp;utm_term=AR+CONDICIONADO+SPLIT+LG+HI+WALL+24000BTUS+220V+FRIO+LIBERO+INVERTER+N1&amp;utm_medium=cpv&amp;utm_campaign=webarcondicionado</t>
  </si>
  <si>
    <t>http://www.multiar.com.br/ar-condicionado-split-lg-libero-e-mais-inverter-22000-btus-frio-220v/p?utm_source=webarcondicionado&amp;utm_campaign=comparador&amp;utm_content=produto-detalhe</t>
  </si>
  <si>
    <t>http://www.strar.com.br/ar-condicionado-split-inverter-libero-e-mais-lg-24000-btus-220v.html?utm_source=webarcondicionado&amp;utm_term=Ar+Condicionado+Split+Libero+E%2B+Inverter+LG+22000+Btus+Frio+220v+-+New&amp;utm_medium=cpv&amp;utm_campaign=webarcondicionado</t>
  </si>
  <si>
    <t>M82</t>
  </si>
  <si>
    <t>AR CONDICIONADO SPLIT PISO TETO SPACE CARRIER 18000 BTUS FRIO 220V</t>
  </si>
  <si>
    <t>http://www.strar.com.br/ar-condicionado-split/split-piso-teto/ar-condicionado-split-piso-teto-space-carrier-18000-btu-220v.html?capacidade2=117</t>
  </si>
  <si>
    <t>M83</t>
  </si>
  <si>
    <t>AR CONDICIONADO SPLIT PISO TETO SPACE CARRIER 36000 BTUS FRIO 220V</t>
  </si>
  <si>
    <t>http://www.bemol.com.br/loja/ProductDisplay?urlRequestType=Base&amp;catalogId=10001&amp;categoryId=&amp;productId=60001&amp;errorViewName=ProductDisplayErrorView&amp;urlLangId=-6&amp;langId=-6&amp;top_category=&amp;parent_category_rn=&amp;storeId=10001</t>
  </si>
  <si>
    <t>M84</t>
  </si>
  <si>
    <t>AR CONDICIONADO SPLIT PISO TETO SPACE CARRIER 48000 BTUS FRIO 220V</t>
  </si>
  <si>
    <t>http://www.strar.com.br/ar-condicionado-piso-teto-48000-btus-space-carrier-ccm-frio-220v.html?utm_source=webarcondicionado&amp;utm_term=Ar+Condicionado+Piso+Teto+48000+Btus+Space+Carrier+Frio+CCM+220v+-+Trif%E1sico&amp;utm_medium=cpv&amp;utm_campaign=webarcondicionado</t>
  </si>
  <si>
    <t>http://www.bemol.com.br/loja/ProductDisplay?urlRequestType=Base&amp;catalogId=10001&amp;categoryId=&amp;productId=60002&amp;errorViewName=ProductDisplayErrorView&amp;urlLangId=-6&amp;langId=-6&amp;top_category=&amp;parent_category_rn=&amp;storeId=10001</t>
  </si>
  <si>
    <t>M85</t>
  </si>
  <si>
    <t>AR CONDICIONADO SPLIT PISO TETO SPACE CARRIER 30000 BTUS FRIO 220V</t>
  </si>
  <si>
    <t>http://www.multiar.com.br/ar-condicionado-split-piso-teto-carrier-space-pt46-30000-btus-frio-monofasico-vertical/p?utm_source=webarcondicionado&amp;utm_campaign=comparador&amp;utm_content=produto-detalhe</t>
  </si>
  <si>
    <t>M86</t>
  </si>
  <si>
    <t>Canaleta (rodape) (fundo+tampa) em alumínio extrudado (111x40mm – 2 seções) Acabamento: Anod. Fosco</t>
  </si>
  <si>
    <t>WWW.ENGEDUTO.COM.BR</t>
  </si>
  <si>
    <t>M87</t>
  </si>
  <si>
    <t>BARRA ANTI-PANICO</t>
  </si>
  <si>
    <t>SOUZA &amp; MACEDO LTDA CNPJ 08.418.121/0001-60</t>
  </si>
  <si>
    <t>M88</t>
  </si>
  <si>
    <t>BARRA CHATA DE ALUMÍNIO 7/8" X 1/8"</t>
  </si>
  <si>
    <t>http://www.ideiacomercial.com.br/aterramento/barra-chata-de-aluminio-7-8-x-1-8.html</t>
  </si>
  <si>
    <t>M89</t>
  </si>
  <si>
    <t>CONFECÇÃO DE LETRAS EM AÇO ESCOVADO</t>
  </si>
  <si>
    <t>DIGITAL SIGN COMÉRCIO E SERVIÇOS LTDA</t>
  </si>
  <si>
    <t>CNPJ: 03.953.092/0001-12</t>
  </si>
  <si>
    <t>APLICAÇÃO DE PRIMER UNIVERSAL - 2 DEMÃOS</t>
  </si>
  <si>
    <t>PINTURA DE ACABAMENTO COM APLICAÇÃO DE 2 DEMÃOS TINTA ESMALTE SINTÉTICO NA COR VERMELHA</t>
  </si>
  <si>
    <t>12/0068 - COMP</t>
  </si>
  <si>
    <t>QUADRO DE DISTRIBUICAO DE ENERGIA DE EMBUTIR, EM CHAPA METALICA, PARA 18 DISJUNTORES TERMOMAGNETICOS MONOPOLARES, COM BARRAMENTO TRIFASICO E NEUTRO, FORNECIMENTO E INSTALACAO</t>
  </si>
  <si>
    <t>74131/004 - SINAPI</t>
  </si>
  <si>
    <t>M90</t>
  </si>
  <si>
    <t>DISPOSITIVO DE PROTEÇÃO CONTRA SURTO DE TENSÃO DPS 20KA - 275V - CLASSE I</t>
  </si>
  <si>
    <t>https://www.lojacasadosreles.com.br/Protetor-de-surto-DPS-20KA-275V/prod-1050082/</t>
  </si>
  <si>
    <t>http://www.andrieletrica.com.br/dps-20275-protetor-de-surto-20ka-275v-classe-c-steck-p209</t>
  </si>
  <si>
    <t>85118 - SINAPI</t>
  </si>
  <si>
    <t>REGISTRO PRESSAO 3/4" COM CANOPLA ACABAMENTO CROMADO - FORNECIMENTO E INSTALACAO</t>
  </si>
  <si>
    <t>13/0040 - COMP</t>
  </si>
  <si>
    <t>83387 - SINAPI</t>
  </si>
  <si>
    <t>CAIXA DE PASSAGEM PVC 4X2" - FORNECIMENTO E INSTALACAO</t>
  </si>
  <si>
    <t>Peso (kg)</t>
  </si>
  <si>
    <t>alvenaria</t>
  </si>
  <si>
    <t>AT- A (ALETAS HORIZONTAIS) OU VAT-A (ALETAS VERTICAIS) CODIGO NCM-76169900 DIM 425 X 425MM</t>
  </si>
  <si>
    <t>IMR REPRESENTAÇÕES LTDA. ORÇAMENTO Nº DVR- O - 034.128/0414</t>
  </si>
  <si>
    <t>AT- A (ALETAS HORIZONTAIS) OU VAT-A (ALETAS VERTICAIS) CODIGO NCM-76169900 DIM 325 X 325MM</t>
  </si>
  <si>
    <t>M91</t>
  </si>
  <si>
    <t>AT- A (ALETAS HORIZONTAIS) OU VAT-A (ALETAS VERTICAIS) CODIGO NCM-76169900 DIM 325 X 225MM</t>
  </si>
  <si>
    <t>M92</t>
  </si>
  <si>
    <t>M93</t>
  </si>
  <si>
    <t>Ar Condicionado Split 9000 Btus LG Smile New Frio 220v</t>
  </si>
  <si>
    <t>http://www.strar.com.br/ar-condicionado-split-9000-btus-lg-smile-new-btu-h-frio-220v.html?utm_source=webarcondicionado&amp;utm_term=Ar+Condicionado+Split+9000+Btus+LG+Smile+New+Frio+220v&amp;utm_medium=cpv&amp;utm_campaign=webarcondicionado</t>
  </si>
  <si>
    <t>http://www.centralar.com.br/ar-condicionado-split-9000-btus-frio-220v-lg-smile-tsc092tnw5.html?utm_source=webarcondicionado&amp;utm_medium=cpc&amp;utm_campaign=arcondicionadosplit&amp;utm_content=produto-detalhe</t>
  </si>
  <si>
    <t>http://friopecas.com.br/Produto/303/ar-condicionado-split-lg-hiwall-9000btus-220v-frio-n1?utm_source=webarcondicionado&amp;utm_term=AR+CONDICIONADO+SPLIT+LG+SMILE+HIWALL+9000BTUS+220V+FRIO&amp;utm_medium=cpv&amp;utm_campaign=webarcondicionado</t>
  </si>
  <si>
    <t>M94</t>
  </si>
  <si>
    <t>Ar Condicionado Split Piso Teto 24000 BTU/s Frio 220V Bifasico Space Carrier 42XQM24C5</t>
  </si>
  <si>
    <t>http://www.centralar.com.br/ar-condicionado-split-piso-teto-24000-btus-frio-220v-bifasico-space-carrier-42xqm24c5.html?utm_source=webarcondicionado&amp;utm_medium=cpc&amp;utm_campaign=splitpiso-teto&amp;utm_content=produto-detalhe</t>
  </si>
  <si>
    <t>M95</t>
  </si>
  <si>
    <t>Monof. 127/220V - 1/5Hp - bico em Nylon e 5 pás em Aço Galvanizado</t>
  </si>
  <si>
    <t>http://www.qualitas.ind.br/</t>
  </si>
  <si>
    <t>M96</t>
  </si>
  <si>
    <t>Monof. 127/220V - 1/7Hp - bico em Nylon e 5 pás em Aço Galvanizado</t>
  </si>
  <si>
    <t>M97</t>
  </si>
  <si>
    <t>M98</t>
  </si>
  <si>
    <t>MOLDE PARA SOLDA EXOTERMICA TIPO "T" PARA CABO 50 MM²</t>
  </si>
  <si>
    <t>http://www.proluz.com.br/produtos/5015/molde-para-solda-exotrmica-xac-e-xad---erico.html</t>
  </si>
  <si>
    <t>M99</t>
  </si>
  <si>
    <t>M100</t>
  </si>
  <si>
    <t>http://www.multiar.com.br/ar-condicionado-split-cassete-electrolux-48000-btus-frio-Trifasico/p</t>
  </si>
  <si>
    <t>http://www.multiar.com.br/ar-condicionado-split-cassete-carrier-k723-48000-btus-trifasico-frio-220v/p</t>
  </si>
  <si>
    <t>AR CONDICIONADO SPLIT CASSETE 48.000 BTUS FRIO 220VOLTS TRIFÁSICO</t>
  </si>
  <si>
    <t>M101</t>
  </si>
  <si>
    <t>AR CONDICIONADO SPLIT CARRIER NOVO HI WALL 22.000 BTUS QUENTE/FRIO 220VOLTS</t>
  </si>
  <si>
    <t>http://www.multiar.com.br/ar-condicionado-split-carrier-novo-22000-btus-quente-e-frio/p?utm_source=googleshopping&amp;utm_campaign=shopping&amp;gclid=COrd5YWUsb4CFe99OgodAgUAEw</t>
  </si>
  <si>
    <t>http://www.webcontinental.com.br/produto/ar-condicionado-consul-split-hi-wall-bem-estar-22000-btus-quentefrio-220v-cbz22cbbna-13540?gclid=CIHrsIWUsb4CFe07OgodoAIAjQ</t>
  </si>
  <si>
    <t>6.</t>
  </si>
  <si>
    <t>11.03</t>
  </si>
  <si>
    <t>11.00</t>
  </si>
  <si>
    <t>PLACA PVC AUTOADESIVA 15X15CM FOTOLUMINESCENTE (P/ SAÍDAS DE EMERGÊNCIA)</t>
  </si>
  <si>
    <t>http://www.totalacessibilidade.com.br/</t>
  </si>
  <si>
    <t>M102</t>
  </si>
  <si>
    <t>PLACA PVC AUTOADESIVA 15X40CM FOTOLUMINESCENTE (P/PORTA DE CADA AMBIENTE)</t>
  </si>
  <si>
    <t>M103</t>
  </si>
  <si>
    <t>PLACA PVC AUTOADESIVA 15X50CM FOTOLUMINESCENTE (P/ PAREDES DOS BANHEIROS E SANITÁRIOS)</t>
  </si>
  <si>
    <t>M104</t>
  </si>
  <si>
    <t>PLACA TÁTIL BRAILLE/RELEVO ALUMÍNIO 10X3CM - USO CORRIMÃO. (EX: INICIO OU FIM)</t>
  </si>
  <si>
    <t>M105</t>
  </si>
  <si>
    <t>M106</t>
  </si>
  <si>
    <t>ALARME AUDIOVISUAL PARA BANHEIRO</t>
  </si>
  <si>
    <t>http://eletrosantos.webnode.com.pt/products/alarme-hb-audiovisual-para-banheiro-de-deficientes/</t>
  </si>
  <si>
    <t>7.09</t>
  </si>
  <si>
    <t>14.09</t>
  </si>
  <si>
    <t>BANCADA EM GRANITO CINZA ANDORINHA, E = 2,0CM , INCLUSO SUPORTE</t>
  </si>
  <si>
    <t>Copa</t>
  </si>
  <si>
    <t>freezer</t>
  </si>
  <si>
    <t>sala nutrigenômica</t>
  </si>
  <si>
    <t>cromatografia</t>
  </si>
  <si>
    <t>espectrofotômetro</t>
  </si>
  <si>
    <t>sala balança</t>
  </si>
  <si>
    <t>sala quente</t>
  </si>
  <si>
    <t>fachadas</t>
  </si>
  <si>
    <t>outros</t>
  </si>
  <si>
    <t>circulação</t>
  </si>
  <si>
    <t>Porta (P1)</t>
  </si>
  <si>
    <t>Porta (P2)</t>
  </si>
  <si>
    <t>Porta (P3)</t>
  </si>
  <si>
    <t>Janela(J1)</t>
  </si>
  <si>
    <t>Porta de abrir duas folhas de (90 cm + 30 cm) em chapa lisa metálica. Folha de 30 cm com visor (15 cm x 90 cm/ 1,20m)</t>
  </si>
  <si>
    <t>7.10</t>
  </si>
  <si>
    <t>7.11</t>
  </si>
  <si>
    <t xml:space="preserve">1,80x0,90-Janela pivotante vertical padrão UFPI, requadro em Metalon com fechamento quadriculado metálico, vão máximo 18 cm </t>
  </si>
  <si>
    <t>VIDRO LISO COMUM TRANSPARENTE, ESPESSURA 4MM</t>
  </si>
  <si>
    <t>72117-SINAPI</t>
  </si>
  <si>
    <t>7.12</t>
  </si>
  <si>
    <t>7.13</t>
  </si>
  <si>
    <t xml:space="preserve">bandeiras </t>
  </si>
  <si>
    <t>7.16</t>
  </si>
  <si>
    <t>bandeira de 60 cm, COM REQUADRO EM ALUMINIO ACABAMENTO BRANCO GELO</t>
  </si>
  <si>
    <t>5990-SINAPI</t>
  </si>
  <si>
    <t xml:space="preserve">EMBOCO TRAÇO 1:2:8 (CIMENTO, CAL E AREIA MEDIA), ESPESSURA 2,00CM, PREPARO MECANICO DA ARGAMASSA </t>
  </si>
  <si>
    <t>74134/002-SINAPI</t>
  </si>
  <si>
    <t>74233/001-SINAPI</t>
  </si>
  <si>
    <t>2.04</t>
  </si>
  <si>
    <t>1,60x2,70- PORTA DE ABRIR 2 FOLHAS DE 80cm.</t>
  </si>
  <si>
    <t>BARRA CONDUTORA CHATA DE ALUMÍNIO, 7/8´ X 1/8´ - INCLUSIVE ACESSÓRIOS DE FIXAÇÃO</t>
  </si>
  <si>
    <t>08/0187 - COMP</t>
  </si>
  <si>
    <t>CORPO DA CAIXA DE INSPEÇÃO EM PVC P/ATERRAMENTO D=300MM, REDONDA,H=300MM, COM TAMPA EM FERRO FUNDIDO, REF: TEL-552 OU SIMILAR (SPDA)</t>
  </si>
  <si>
    <t>08/0191 - COMP</t>
  </si>
  <si>
    <t>PARAFUSO LATAO ROSCA SOBERBA CAB CHATA FENDA SIMPLES 3,2 X 16MM</t>
  </si>
  <si>
    <t>4333 - SINAPI</t>
  </si>
  <si>
    <t>PARAFUSO SEXTVADO ROSCA SOBERBA 3/8" X 80MM</t>
  </si>
  <si>
    <t>13294 - SINAPI</t>
  </si>
  <si>
    <t>AT- A (ALETAS HORIZONTAIS) OU VAT-A (ALETAS VERTICAIS) CODIGO NCM-76169900 DIM 325 X 125MM</t>
  </si>
  <si>
    <t xml:space="preserve">CERÂMICA 20,00x20,00 cm, COR BRANCO OU GELO, COM JUNTAS DE 5 mm  COR CINZA. </t>
  </si>
  <si>
    <t xml:space="preserve">CERÂMICA 10,00x10,00 cm, VERDE, COM JUNTAS DE 5 mm  COR BRANCA. </t>
  </si>
  <si>
    <t xml:space="preserve">CERÂMICA ESMALTADA 10,00x10,00 cm COR BRANCO GELO. </t>
  </si>
  <si>
    <t xml:space="preserve">Bancadas </t>
  </si>
  <si>
    <t xml:space="preserve">PINTURA ACRILICA COR PALHA </t>
  </si>
  <si>
    <t xml:space="preserve"> Forro em perfis de PVC rígido, 15.00 mm esp., largura de 200.00 mm, superfície frisada, assentamento. Transversal, sistema de encaixe tipo "macho-fêmea"/ estrutura de sustentação metálica, c/ espaçamento de longarina de 700.00 mm máximo. </t>
  </si>
  <si>
    <t>RODAPÉ EM GRANITO CINZA ANDORINHA , H = 7 cm, E = 2,0 cm</t>
  </si>
  <si>
    <t>12/0027-COMP</t>
  </si>
  <si>
    <t>SOLEIRA EM GRANITO CINZA ANDORINHA  L = 15CM   E = 2CM</t>
  </si>
  <si>
    <t>BANCADA EM INOX    1,35X0,60</t>
  </si>
  <si>
    <t xml:space="preserve">UNI. </t>
  </si>
  <si>
    <t xml:space="preserve">Lab.4 </t>
  </si>
  <si>
    <t xml:space="preserve">lab.4  </t>
  </si>
  <si>
    <t>lab 1</t>
  </si>
  <si>
    <t xml:space="preserve"> lab 2</t>
  </si>
  <si>
    <t xml:space="preserve"> lab 3 </t>
  </si>
  <si>
    <t xml:space="preserve">lab 4 </t>
  </si>
  <si>
    <t xml:space="preserve">sala de estudo </t>
  </si>
  <si>
    <t>BANCADA EM GRANITO , E = 2,0CM  INCLUSO ESTRUTURA DE METALON E TUBO METALICO DE 2, 1/2"</t>
  </si>
  <si>
    <t xml:space="preserve">lab.1  </t>
  </si>
  <si>
    <t>lab.2</t>
  </si>
  <si>
    <t>lab.4</t>
  </si>
  <si>
    <t>12/0014 - COMP</t>
  </si>
  <si>
    <t>4449 - ORSE</t>
  </si>
  <si>
    <t>M107</t>
  </si>
  <si>
    <t>DVR 16 CANAIS RESOLUÇAO 480 X 480 FPS ENTRADA HDMI</t>
  </si>
  <si>
    <t>http://www.bosscomputer.com.br/dvr-16ch-intelbras-vd-3016-c-hdmi-hd-2tera</t>
  </si>
  <si>
    <t>https://www.lojatotalseg.com.br/produto/328/dvr-stand-alone-16-canais-real-time-480-x-480-fps-h264-acesso-internet-sdl-eletronica?id_produto=328</t>
  </si>
  <si>
    <t>http://www.comprabras.net.br/gravador+dvr+stand+alone+16ch+intelbras+vd+3016+480fps+hdmi_51189.html</t>
  </si>
  <si>
    <t>73899/002-SINAP</t>
  </si>
  <si>
    <t>DEMOLICAO DE ALVENARIA DE TIJOLOS FURADOS S/REAPROVEITAMENTO</t>
  </si>
  <si>
    <t xml:space="preserve">ALVENARIA </t>
  </si>
  <si>
    <t xml:space="preserve">Sala de estudos </t>
  </si>
  <si>
    <t>RETIRADA DE JANELA  PIVOTANTE VERTICAL  PADRÃO UFPI, REQUADRO EM METALON COM FECHAMENTO QUADRICULADO METÁLICO</t>
  </si>
  <si>
    <t>LAB 1</t>
  </si>
  <si>
    <t>LAB 2</t>
  </si>
  <si>
    <t xml:space="preserve">RETIRADA DE PORTA DE ABRIR TIPO DIVISÓRIA, BRANCO GELO. BANDEIRA DE H=60 CM COM REQUADRO EM ALUMINIO </t>
  </si>
  <si>
    <t xml:space="preserve">Divisoria retirada da sala de estudos  </t>
  </si>
  <si>
    <t>1,80X0,90 - RECUPERAÇÃO  DE JANELA  PIVOTANTE VERTICAL  PADRÃO UFPI, REQUADRO EM METALON COM FECHAMENTO QUADRICULADO METÁLICO</t>
  </si>
  <si>
    <t xml:space="preserve">M2 </t>
  </si>
  <si>
    <t>LAB  INFO</t>
  </si>
  <si>
    <t>LAB 3</t>
  </si>
  <si>
    <t>LAB 4</t>
  </si>
  <si>
    <t xml:space="preserve">1,05X0,90 - RECUPERAÇÃO  DE JANELA  PIVOTANTE VERTICAL  PADRÃO UFPI, REQUADRO EM METALON COM FECHAMENTO QUADRICULADO EM METÁLICO </t>
  </si>
  <si>
    <t xml:space="preserve">SALA DE ESTUDOS </t>
  </si>
  <si>
    <t xml:space="preserve">SECRETARIA DE APOIO </t>
  </si>
  <si>
    <t>demolição de alvenaria para retirada das caixas de ar condincionado</t>
  </si>
  <si>
    <t>BANCADAS</t>
  </si>
  <si>
    <t>TAPAMENTO DOS AR CONDICIONADOS TIPO JANELA</t>
  </si>
  <si>
    <t xml:space="preserve">PINTURA ESMALTE SINTÉTICO COR BRANCO GELO </t>
  </si>
  <si>
    <t xml:space="preserve">PINTURA ESMALTE SINTÉTICOCOR GRAAFITE FOSCO </t>
  </si>
  <si>
    <t>Bancadas</t>
  </si>
  <si>
    <t>AR CONDICIONADO</t>
  </si>
  <si>
    <t>TESTEIRA  EM GRANITO CINZA ANDORINHA , E= 4CM</t>
  </si>
  <si>
    <t>BA-1</t>
  </si>
  <si>
    <t>BA-2</t>
  </si>
  <si>
    <t>BA-5</t>
  </si>
  <si>
    <t>BA-6</t>
  </si>
  <si>
    <t>BA-8</t>
  </si>
  <si>
    <t>BA-9</t>
  </si>
  <si>
    <t>BA-10</t>
  </si>
  <si>
    <t>BA-11</t>
  </si>
  <si>
    <t>BA-12</t>
  </si>
  <si>
    <t>BA-13</t>
  </si>
  <si>
    <t>BA-14</t>
  </si>
  <si>
    <t>BA-15</t>
  </si>
  <si>
    <t>BA-16</t>
  </si>
  <si>
    <t>BA-17</t>
  </si>
  <si>
    <t>BA-4</t>
  </si>
  <si>
    <t xml:space="preserve">COLOCAÇÃO DE DIVISÓRIA </t>
  </si>
  <si>
    <t xml:space="preserve">Sala de orientação </t>
  </si>
  <si>
    <t xml:space="preserve">0,80X2,70 - RECUPERAÇÃO DE PORTA DE ABRIR TIPO DIVISORIA , BRANCO GELO. BANDEIRA DE H=60CM COM REQUADRO EM ALUMINIO ACABAMENTO BRANCO GELO. </t>
  </si>
  <si>
    <t>12/0088 - COMP</t>
  </si>
  <si>
    <t>08/0178 - COMP</t>
  </si>
  <si>
    <t>0,80x2,10-Porta de abrir tipo divisória, branco gelo</t>
  </si>
  <si>
    <t>Portas</t>
  </si>
  <si>
    <t>PRATELEIRA EM GRANITO CINZA ANDORINHA  E= 3cm, BORDA SIMPLES, ARESTA SUPERIOR BOLEADA</t>
  </si>
  <si>
    <t>73899/002 - SINAPI</t>
  </si>
  <si>
    <t>RETIRADA DE DIVISORIAS EM CHAPAS DE MADEIRA, COM MONTANTES METALICOS</t>
  </si>
  <si>
    <t>REMOÇÃO DE ESQUADRIA DE MADEIRA, COM OU SEM BATENTE</t>
  </si>
  <si>
    <t>01/0001 - COMP</t>
  </si>
  <si>
    <t>M108</t>
  </si>
  <si>
    <t>PABX IP 2 ENTROCAMENTOS 8RAMAIS</t>
  </si>
  <si>
    <t>http://www.eletronicasantana.com.br/central-pabx-modulare-i-para-2-linhas-e-4-ramais---intelbras-01302/p</t>
  </si>
  <si>
    <t>https://www.lojatotalseg.com.br/produto/108/central-telefonica-pabx-analog-modulare-i-2-linhas-4-ramais-intelbras?id_produto=108</t>
  </si>
  <si>
    <t>08/0179 - COMP</t>
  </si>
  <si>
    <t>ELETRODUTO DE PVC FLEXIVEL CORRUGADO DN 25MM (1") FORNECIMENTO E INSTALACAO</t>
  </si>
  <si>
    <t>72935 - SINAPI</t>
  </si>
  <si>
    <t>72936 - SINAPI</t>
  </si>
  <si>
    <t>ELETRODUTO DE PVC FLEXIVEL CORRUGADO DN32 MM (1 1/4") FORNECIMENTO E INSTALACAO</t>
  </si>
  <si>
    <t>74130/010 - SINAPI</t>
  </si>
  <si>
    <t>CABO DE COBRE ISOLADO PVC 450/750V 4MM2 RESISTENTE A CHAMA - FORNECIMENTO E INSTALACAO</t>
  </si>
  <si>
    <t>73860/009 - SINAPI</t>
  </si>
  <si>
    <t>DISJUNTOR MONOPOLAR DR 25 A, DISPOSITIVO RESIDUAL DIFERENCIAL, CORRENTE DE CARGA 30MA</t>
  </si>
  <si>
    <t>08/0192 - COMP</t>
  </si>
  <si>
    <t>15/0004 - COMP</t>
  </si>
  <si>
    <t>15/0003 - COMP</t>
  </si>
  <si>
    <t>ACIONADOR MANUAL (BOTOEIRA) TIPO QUEBRA-VIDRO, P/INSTAL. INCENDIO</t>
  </si>
  <si>
    <t>07/0057 - COMP</t>
  </si>
  <si>
    <t>8534 - ORSE</t>
  </si>
  <si>
    <t>REGISTRO GAVETA 3/4" COM CANOPLA ACABAMENTO CROMADO SIMPLES - FORNECIMENTO E INSTALAÇÃO</t>
  </si>
  <si>
    <t>74176/001 - SINAPI</t>
  </si>
  <si>
    <t>CABO DE COBRE ISOLADO PVC 450/750V 10MM2 RESISTENTE A CHAMA - FORNECIMENTO E INSTALACAO</t>
  </si>
  <si>
    <t>73860/011 - SINAPI</t>
  </si>
  <si>
    <t>83386 - SINAPI</t>
  </si>
  <si>
    <t>CAIXA DE PASSAGEM PVC 4X4" - FORNECIMENTO E INSTALACAO</t>
  </si>
  <si>
    <t>72332  - SINAPI</t>
  </si>
  <si>
    <t>INTERRUPTOR SIMPLES DE EMBUTIR 10A/250V 2 TECLAS, COM PLACA - FORNECIMENTO E INSTALACAO</t>
  </si>
  <si>
    <t>83566 - SINAPI</t>
  </si>
  <si>
    <t>TOMADA DE EMBUTIR 2P+T 20A/250V C/ PLACA - FORNECIMENTO E INSTALACAO</t>
  </si>
  <si>
    <t>DISJUNTOR TERMOMAGNETICO TRIPOLAR PADRAO NEMA (AMERICANO) 60 A 100A 24</t>
  </si>
  <si>
    <t>08/0014 - COMP</t>
  </si>
  <si>
    <t>11.02</t>
  </si>
  <si>
    <t>EMASSAMENTO COM MASSA PVA, DUAS DEMAOS</t>
  </si>
  <si>
    <t>73955/002 - SINAPI</t>
  </si>
  <si>
    <t>12/0016 - COMP</t>
  </si>
  <si>
    <t>DIVISÓRIA EM GRANITO CINZA ANDORINHA PARA MICTÓRIOS, POLIDO, E=2CM, INCLUSIVE FIXAÇÃO</t>
  </si>
  <si>
    <t>RETIRADA DE APARELHOS SANITARIOS</t>
  </si>
  <si>
    <t xml:space="preserve">85333 - SINAPI </t>
  </si>
  <si>
    <t>73910/010 - SINAPI</t>
  </si>
  <si>
    <t>PORTA DE MADEIRA COMPENSADA LISA PARA PINTURA, 90X210X3,5CM, INCLUSO ADUELA 2A, ALIZAR 2A E DOBRADICAS</t>
  </si>
  <si>
    <t>07/0076 - COMP</t>
  </si>
  <si>
    <t>68061 - SINAPI</t>
  </si>
  <si>
    <t>CHUVEIRO PLASTICO BRANCO SIMPLES - FORNECIMENTO E INSTALACAO</t>
  </si>
  <si>
    <t>73949/007 - SINAPI</t>
  </si>
  <si>
    <t>TORNEIRA CROMADA TUBO MOVEL PARA BANCADA 1/2" OU 3/4" PARA PIA DE COZINHA, PADRAO ALTO - FORNECIMENTO E INSTALACAO</t>
  </si>
  <si>
    <t>6007 - SINAPI</t>
  </si>
  <si>
    <t>SABONETEIRA DE LOUCA BRANCA 7,5X15CM - FORNECIMENTO E INSTALACAO</t>
  </si>
  <si>
    <t>6004 - SINAPI</t>
  </si>
  <si>
    <t>PAPELEIRA DE LOUCA BRANCA - FORNECIMENTO E INSTALACAO</t>
  </si>
  <si>
    <t>2.06</t>
  </si>
  <si>
    <t>UNIVERSIDADE FEDERAL DA PARAÍBA</t>
  </si>
  <si>
    <t>ENGENHEIRO OU ARQUITETO AUXILIAR/JUNIOR (44H/MÊS)</t>
  </si>
  <si>
    <t>MESTRE DE OBRA (88H/MÊS)</t>
  </si>
  <si>
    <t>72209 - SINAPI</t>
  </si>
  <si>
    <t>CARGA MANUAL E REMOCAO E ENTULHO COM TRANSPORTE ATE 1KM EM CAMINHAO BASCULANTE 6M3</t>
  </si>
  <si>
    <t>13.00</t>
  </si>
  <si>
    <t>12.01</t>
  </si>
  <si>
    <t>CAMPUS I-JOÃO PESSOA - PARAÍBA</t>
  </si>
  <si>
    <t xml:space="preserve">OBRA: REFORMA DA OFICINA DE EQUIPAMENTOS (GARAGEM) </t>
  </si>
  <si>
    <t>VIDRO TEMPERADO INCOLOR, ESPESSURA 8MM, FORNECIMENTO E INSTALACAO, INCLUSIVE MASSA PARA VEDACAO</t>
  </si>
  <si>
    <t>FORRO EM PVC</t>
  </si>
  <si>
    <t>PISO EM GRANILITE, MARMORITE OU GRANITINA ESPESSURA DE 8 MM, INCLUSO JUNTA DE DILATAÇÃO PLÁSTICA</t>
  </si>
  <si>
    <t>84191 - SINAPI</t>
  </si>
  <si>
    <t>RODAPÉ EM GRANILITE</t>
  </si>
  <si>
    <t>73850/001 - SINAPI</t>
  </si>
  <si>
    <t>72119 - SINAPI</t>
  </si>
  <si>
    <t>74181/001</t>
  </si>
  <si>
    <t>REGISTRO GAVETA 2" BRUTO LATÃO - FORNECIMENTO E INSTALAÇÃO</t>
  </si>
  <si>
    <t>74104-001-SINAPI</t>
  </si>
  <si>
    <t>CAIXA DE INSPEÇÃO EM ALVENARIA DE TIJOLO MACIÇO 60X60X60 CM</t>
  </si>
  <si>
    <t>CAIXA DE GORDURA DUPLA EM CONCRETO PRÉ-MOLDADO</t>
  </si>
  <si>
    <t>74051-001-SINAPI</t>
  </si>
  <si>
    <t>MICTÓRIO SIFONADO DE LOUÇA BRANCA</t>
  </si>
  <si>
    <t>74234/001-SINAPI</t>
  </si>
  <si>
    <t>TORNEIRA CROMADA 1/2" OU 3/4" PARA TANQUE PADRÃO MÉDIO</t>
  </si>
  <si>
    <t>86914-SINAPI</t>
  </si>
  <si>
    <t>GRELHA DE FERRO FUNDIDO PARA CANALETA LARG. 15 CM</t>
  </si>
  <si>
    <t>83626-SINAPI</t>
  </si>
  <si>
    <t>REGULARIZAÇÃO DE PISO/BASE EM ARGAMASSA TRAÇO 1:3 ESPESSURA 3 CM</t>
  </si>
  <si>
    <t>73920/002-SINAPI</t>
  </si>
  <si>
    <t>DEMOLIÇÃO DE CAMADA DE ASSENTAMENTO/CONTRAPISO COM USO DE PONTEIRO, ESPESSURA ATÉ 4 CM</t>
  </si>
  <si>
    <t>73801/002</t>
  </si>
  <si>
    <t>PIA DE COZINHA INOX 1,80 X0,60 M COM TORNEIRA, SIFÃO E VÁLVULA</t>
  </si>
  <si>
    <t>2106-ORSE</t>
  </si>
  <si>
    <t>COBOGÓ DE CONCRETO 6X29X29 CM</t>
  </si>
  <si>
    <t>73937/004-SINAPI</t>
  </si>
  <si>
    <t>3.00</t>
  </si>
  <si>
    <t>3.01</t>
  </si>
  <si>
    <t>3.02</t>
  </si>
  <si>
    <t>4.01</t>
  </si>
  <si>
    <t>4.02</t>
  </si>
  <si>
    <t>5.00</t>
  </si>
  <si>
    <t>5.01</t>
  </si>
  <si>
    <t>5.02</t>
  </si>
  <si>
    <t>5.03</t>
  </si>
  <si>
    <t>8.03</t>
  </si>
  <si>
    <t>9.00</t>
  </si>
  <si>
    <t>9.01</t>
  </si>
  <si>
    <t>9.02</t>
  </si>
  <si>
    <t>10.01</t>
  </si>
  <si>
    <t>10.00</t>
  </si>
  <si>
    <t>11.01</t>
  </si>
  <si>
    <t>13.01</t>
  </si>
  <si>
    <t>13.02</t>
  </si>
  <si>
    <t>2.02</t>
  </si>
  <si>
    <t>2.05</t>
  </si>
  <si>
    <t>9.03</t>
  </si>
  <si>
    <t>9.04</t>
  </si>
  <si>
    <t>10.02</t>
  </si>
  <si>
    <t>10.03</t>
  </si>
  <si>
    <t>Carimbo:</t>
  </si>
  <si>
    <t xml:space="preserve">PREFEITURA UNIVERSITÁRIA </t>
  </si>
  <si>
    <t>DIVISÃO DE OBRAS - PLANILHA ORÇAMENTÁRIA</t>
  </si>
  <si>
    <t xml:space="preserve">BDI (%): </t>
  </si>
  <si>
    <t xml:space="preserve"> UNIT
SEM BDI (R$)</t>
  </si>
  <si>
    <t xml:space="preserve"> UNIT
COM BDI (R$)</t>
  </si>
  <si>
    <t>LOCALIDADE: CAMPUS I - JOÃO PESSOA</t>
  </si>
  <si>
    <t xml:space="preserve">T    O    T    A    L     </t>
  </si>
  <si>
    <t>(R$)</t>
  </si>
  <si>
    <t>B    D     I</t>
  </si>
  <si>
    <t>M   A   T   E   R   I   A   L   +    M   Ã   O   -  D   E   -   O   B   R   A</t>
  </si>
  <si>
    <t>E   N   C   A   R   G   O   S        S   O   C   I   A   I   S</t>
  </si>
  <si>
    <t>Á   R   E   A       C   O   N   S   T   R   U   Í   D   A</t>
  </si>
  <si>
    <t>P   R   E   Ç   O        D  A        C   O   N   S   T   R   U   Ç   Ã   O        P   O   R        m²</t>
  </si>
  <si>
    <t>Após encerrado o prazo de validade dessa planilha, encaminhá-la a Divisão de Obras da Prefeitura Universitária para revisão de preços e quantitativos, sob pena de nulidade da mesma. Para maiores esclarecimentos, ligue (83) 3216-7267.</t>
  </si>
  <si>
    <t>1.04</t>
  </si>
  <si>
    <t>4.03</t>
  </si>
  <si>
    <t>4.04</t>
  </si>
  <si>
    <t>4.05</t>
  </si>
  <si>
    <t>4.06</t>
  </si>
  <si>
    <t>4.07</t>
  </si>
  <si>
    <t>4.08</t>
  </si>
  <si>
    <t>4.09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</si>
  <si>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</si>
  <si>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</si>
  <si>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</si>
  <si>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</si>
  <si>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</si>
  <si>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</si>
  <si>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</si>
  <si>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</si>
  <si>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</si>
  <si>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BACIA SANITARIA C/ CAIXA DE DESC.ACOPLADA INCL. ASSENTO SANITÁRIO, CONJ. DE FIX, ANEL DE VED. E ENG. PLÁSTICO</t>
  </si>
  <si>
    <t>CUBA DE EMBUTIR OVAL P/ INSTALAÇÃO EM BANCADAS, C/ SIFÃO CROMADO, ENGATE CROMADO</t>
  </si>
  <si>
    <t>5.04</t>
  </si>
  <si>
    <t>5.05</t>
  </si>
  <si>
    <t>5.07</t>
  </si>
  <si>
    <t>5.08</t>
  </si>
  <si>
    <t>5.09</t>
  </si>
  <si>
    <t>5.10</t>
  </si>
  <si>
    <t>6.03</t>
  </si>
  <si>
    <t>6.04</t>
  </si>
  <si>
    <t>6.05</t>
  </si>
  <si>
    <t>6.06</t>
  </si>
  <si>
    <t>6.07</t>
  </si>
  <si>
    <t>6.08</t>
  </si>
  <si>
    <t>6.09</t>
  </si>
  <si>
    <t>6.10</t>
  </si>
  <si>
    <t>6.11</t>
  </si>
  <si>
    <t>6.12</t>
  </si>
  <si>
    <t>6.13</t>
  </si>
  <si>
    <t>6.14</t>
  </si>
  <si>
    <t>6.15</t>
  </si>
  <si>
    <t>6.16</t>
  </si>
  <si>
    <t>7.00</t>
  </si>
  <si>
    <t>7.01</t>
  </si>
  <si>
    <t>7.02</t>
  </si>
  <si>
    <t>7.03</t>
  </si>
  <si>
    <t>7.04</t>
  </si>
  <si>
    <t>7.05</t>
  </si>
  <si>
    <t>7.06</t>
  </si>
  <si>
    <t>7.07</t>
  </si>
  <si>
    <t>7.08</t>
  </si>
  <si>
    <t>REVESTIMENTO CERÂMICO PARA PISO OU PAREDE, 10 X 10 CM, PEI - 3, APLICADO COM ARGAMASSA INDUSTRIALIZADA AC-I, REJUNTADO, EXCLUSIVE REGULARIZAÇÃO DE BASE OU EMBOÇO</t>
  </si>
  <si>
    <t>ILUMINAÇÃO DE EMERGÊNCIA COM 02 LÂMPADAS FLUORESCENTES 2X9W</t>
  </si>
  <si>
    <t>12.02</t>
  </si>
  <si>
    <t>12.03</t>
  </si>
  <si>
    <t>LUMINÁRIA DE EMBUTIR COM ALETAS, PARA LÂMPADA FLUORESCENTE, 2 X 32W</t>
  </si>
  <si>
    <t>DISJUNTOR TERMOMAGNETICO MONOPOLAR 10 A 30A, PADRÃO DIN (LINHA BRANCA), CORRENTE DE INTERRUPÇÃO 5kA</t>
  </si>
  <si>
    <t>CENTRAL DE ALARME DE INCENDIO, 24V (ATÉ 80 SETORES) C/ 2 BATERIAS</t>
  </si>
  <si>
    <t>LUMINÁRIA DE EMERGÊNCIA 2 X 8W</t>
  </si>
  <si>
    <t>SIRENE DE INCÊNDIO, MODELO 5992, TENSÃO 24VCC</t>
  </si>
  <si>
    <t>Valor R$</t>
  </si>
  <si>
    <t>Nome do empreendimento:</t>
  </si>
  <si>
    <t>Valor da Obra:</t>
  </si>
  <si>
    <t>Agente Financeiro:</t>
  </si>
  <si>
    <t xml:space="preserve">      UNIVERSIDADE FEDERAL DA PARAÍBA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</si>
</sst>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.0000_);\(#,##0.0000\)"/>
    <numFmt numFmtId="166" formatCode="0.0%"/>
    <numFmt numFmtId="167" formatCode="_(* #,##0.00_);_(* \(#,##0.00\);_(* \-??_);_(@_)"/>
    <numFmt numFmtId="168" formatCode="&quot;R$&quot;#,##0.00_);[Red]\(&quot;R$&quot;#,##0.00\)"/>
    <numFmt numFmtId="170" formatCode="0.0"/>
    <numFmt numFmtId="171" formatCode="_(&quot;R$ &quot;* #,##0.00_);_(&quot;R$ &quot;* \(#,##0.00\);_(&quot;R$ &quot;* &quot;-&quot;??_);_(@_)"/>
    <numFmt numFmtId="172" formatCode="_-* #,##0.0_-;\-* #,##0.0_-;_-* &quot;-&quot;??_-;_-@_-"/>
  </numFmts>
  <fonts count="72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9"/>
      <color indexed="8"/>
      <name val="Arial Narrow"/>
      <family val="2"/>
    </font>
    <font>
      <b/>
      <sz val="10"/>
      <name val="Arial Narrow"/>
      <family val="2"/>
    </font>
    <font>
      <sz val="11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 Narrow"/>
      <family val="2"/>
    </font>
    <font>
      <sz val="11"/>
      <color theme="1"/>
      <name val="Calibri"/>
      <family val="2"/>
      <scheme val="minor"/>
    </font>
    <font>
      <b/>
      <sz val="10"/>
      <name val="Tahoma"/>
      <family val="2"/>
    </font>
    <font>
      <sz val="10"/>
      <name val="Tahoma"/>
      <family val="2"/>
    </font>
    <font>
      <sz val="10"/>
      <color theme="1"/>
      <name val="Tahoma"/>
      <family val="2"/>
    </font>
    <font>
      <b/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Times New Roman"/>
      <family val="1"/>
    </font>
    <font>
      <sz val="9"/>
      <name val="Arial"/>
      <family val="2"/>
    </font>
    <font>
      <sz val="8"/>
      <name val="Arial"/>
      <family val="2"/>
    </font>
    <font>
      <sz val="10"/>
      <name val="Technic"/>
      <charset val="2"/>
    </font>
    <font>
      <sz val="8"/>
      <name val="Tahoma"/>
      <family val="2"/>
    </font>
    <font>
      <sz val="7.5"/>
      <name val="Arial"/>
      <family val="2"/>
    </font>
    <font>
      <sz val="10"/>
      <color rgb="FFFF0000"/>
      <name val="Technic"/>
      <charset val="2"/>
    </font>
    <font>
      <sz val="10"/>
      <color rgb="FF0070C0"/>
      <name val="Technic"/>
      <charset val="2"/>
    </font>
    <font>
      <sz val="7.5"/>
      <color rgb="FFFF0000"/>
      <name val="Arial"/>
      <family val="2"/>
    </font>
    <font>
      <b/>
      <sz val="20"/>
      <name val="TechnicBold"/>
      <charset val="2"/>
    </font>
    <font>
      <sz val="11"/>
      <name val="Arial"/>
      <family val="2"/>
    </font>
    <font>
      <sz val="7"/>
      <name val="Arial"/>
      <family val="2"/>
    </font>
    <font>
      <sz val="7.5"/>
      <color theme="0"/>
      <name val="Arial"/>
      <family val="2"/>
    </font>
    <font>
      <b/>
      <sz val="9"/>
      <name val="TechnicLite"/>
      <charset val="2"/>
    </font>
    <font>
      <b/>
      <sz val="11"/>
      <name val="TechnicLite"/>
      <charset val="2"/>
    </font>
    <font>
      <sz val="12"/>
      <name val="Arial"/>
      <family val="2"/>
    </font>
    <font>
      <b/>
      <sz val="14"/>
      <name val="TechnicLite"/>
      <charset val="2"/>
    </font>
    <font>
      <sz val="10"/>
      <color indexed="10"/>
      <name val="Arial"/>
      <family val="2"/>
    </font>
    <font>
      <b/>
      <sz val="8"/>
      <name val="TechnicLite"/>
      <charset val="2"/>
    </font>
    <font>
      <sz val="18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b/>
      <sz val="20"/>
      <name val="Arial"/>
      <family val="2"/>
    </font>
    <font>
      <i/>
      <sz val="18"/>
      <name val="Arial"/>
      <family val="2"/>
    </font>
    <font>
      <sz val="10"/>
      <name val="Arial"/>
      <family val="2"/>
      <charset val="1"/>
    </font>
    <font>
      <b/>
      <sz val="11"/>
      <color indexed="8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4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name val="Calibri"/>
      <family val="2"/>
    </font>
    <font>
      <u/>
      <sz val="1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u/>
      <sz val="11"/>
      <color theme="10"/>
      <name val="Calibri"/>
      <family val="2"/>
    </font>
    <font>
      <sz val="11"/>
      <color rgb="FFFF0000"/>
      <name val="Calibri"/>
      <family val="2"/>
    </font>
    <font>
      <sz val="10"/>
      <name val="Times New Roman"/>
      <family val="1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u/>
      <sz val="10"/>
      <name val="Calibri"/>
      <family val="2"/>
      <scheme val="minor"/>
    </font>
    <font>
      <b/>
      <sz val="13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9"/>
      <name val="Calibri"/>
      <family val="2"/>
      <scheme val="minor"/>
    </font>
    <font>
      <b/>
      <sz val="8"/>
      <name val="Calibri"/>
      <family val="2"/>
      <scheme val="minor"/>
    </font>
    <font>
      <sz val="20"/>
      <name val="Calibri"/>
      <family val="2"/>
      <scheme val="minor"/>
    </font>
    <font>
      <sz val="4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indexed="12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rgb="FF92D050"/>
        <bgColor theme="0"/>
      </patternFill>
    </fill>
    <fill>
      <patternFill patternType="solid">
        <fgColor indexed="9"/>
        <bgColor theme="0"/>
      </patternFill>
    </fill>
    <fill>
      <patternFill patternType="mediumGray">
        <fgColor theme="0"/>
        <bgColor rgb="FF00C000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D9D9"/>
        <bgColor indexed="64"/>
      </patternFill>
    </fill>
  </fills>
  <borders count="1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0">
    <xf numFmtId="0" fontId="0" fillId="0" borderId="0"/>
    <xf numFmtId="0" fontId="1" fillId="0" borderId="0"/>
    <xf numFmtId="0" fontId="4" fillId="0" borderId="0" applyFill="0" applyProtection="0">
      <alignment vertical="top"/>
    </xf>
    <xf numFmtId="2" fontId="4" fillId="0" borderId="0" applyFill="0" applyProtection="0">
      <alignment vertical="top"/>
    </xf>
    <xf numFmtId="3" fontId="4" fillId="0" borderId="0" applyFill="0" applyBorder="0" applyAlignment="0" applyProtection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3" fontId="4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7" fontId="44" fillId="0" borderId="0"/>
    <xf numFmtId="9" fontId="13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171" fontId="13" fillId="0" borderId="0" applyFont="0" applyFill="0" applyBorder="0" applyAlignment="0" applyProtection="0"/>
    <xf numFmtId="0" fontId="56" fillId="0" borderId="0"/>
  </cellStyleXfs>
  <cellXfs count="644">
    <xf numFmtId="0" fontId="0" fillId="0" borderId="0" xfId="0"/>
    <xf numFmtId="0" fontId="2" fillId="0" borderId="0" xfId="1" applyFont="1" applyBorder="1" applyAlignment="1">
      <alignment horizontal="centerContinuous"/>
    </xf>
    <xf numFmtId="164" fontId="2" fillId="0" borderId="2" xfId="25" applyFont="1" applyFill="1" applyBorder="1" applyAlignment="1" applyProtection="1">
      <alignment vertical="center"/>
    </xf>
    <xf numFmtId="164" fontId="2" fillId="0" borderId="1" xfId="25" applyFont="1" applyFill="1" applyBorder="1" applyAlignment="1" applyProtection="1">
      <alignment vertical="center"/>
    </xf>
    <xf numFmtId="164" fontId="2" fillId="2" borderId="2" xfId="25" applyFont="1" applyFill="1" applyBorder="1" applyAlignment="1" applyProtection="1">
      <alignment vertical="center"/>
    </xf>
    <xf numFmtId="0" fontId="7" fillId="4" borderId="6" xfId="5" applyFont="1" applyFill="1" applyBorder="1" applyAlignment="1">
      <alignment horizontal="center" vertical="center"/>
    </xf>
    <xf numFmtId="0" fontId="7" fillId="4" borderId="6" xfId="5" applyFont="1" applyFill="1" applyBorder="1" applyAlignment="1">
      <alignment horizontal="center" vertical="center" wrapText="1"/>
    </xf>
    <xf numFmtId="4" fontId="2" fillId="0" borderId="2" xfId="5" applyNumberFormat="1" applyFont="1" applyBorder="1"/>
    <xf numFmtId="0" fontId="0" fillId="0" borderId="2" xfId="0" applyBorder="1"/>
    <xf numFmtId="0" fontId="0" fillId="0" borderId="3" xfId="0" applyBorder="1"/>
    <xf numFmtId="4" fontId="2" fillId="0" borderId="8" xfId="5" applyNumberFormat="1" applyFont="1" applyBorder="1"/>
    <xf numFmtId="0" fontId="0" fillId="0" borderId="8" xfId="0" applyBorder="1"/>
    <xf numFmtId="164" fontId="2" fillId="0" borderId="7" xfId="25" applyFont="1" applyFill="1" applyBorder="1" applyAlignment="1" applyProtection="1">
      <alignment vertical="center"/>
    </xf>
    <xf numFmtId="164" fontId="2" fillId="0" borderId="23" xfId="25" applyFont="1" applyFill="1" applyBorder="1" applyAlignment="1" applyProtection="1">
      <alignment vertical="center"/>
    </xf>
    <xf numFmtId="164" fontId="3" fillId="0" borderId="5" xfId="25" applyFont="1" applyFill="1" applyBorder="1" applyAlignment="1" applyProtection="1">
      <alignment vertical="center"/>
    </xf>
    <xf numFmtId="164" fontId="2" fillId="0" borderId="5" xfId="25" applyFont="1" applyFill="1" applyBorder="1" applyAlignment="1" applyProtection="1">
      <alignment vertical="center"/>
    </xf>
    <xf numFmtId="164" fontId="7" fillId="0" borderId="8" xfId="25" applyFont="1" applyFill="1" applyBorder="1" applyAlignment="1" applyProtection="1">
      <alignment vertical="center" wrapText="1"/>
    </xf>
    <xf numFmtId="164" fontId="12" fillId="0" borderId="8" xfId="25" applyFont="1" applyFill="1" applyBorder="1" applyAlignment="1" applyProtection="1">
      <alignment vertical="center" wrapText="1"/>
    </xf>
    <xf numFmtId="164" fontId="6" fillId="0" borderId="8" xfId="25" applyFont="1" applyFill="1" applyBorder="1" applyAlignment="1">
      <alignment horizontal="center" vertical="center"/>
    </xf>
    <xf numFmtId="164" fontId="2" fillId="0" borderId="2" xfId="25" applyFont="1" applyFill="1" applyBorder="1" applyAlignment="1" applyProtection="1">
      <alignment horizontal="center" vertical="center"/>
    </xf>
    <xf numFmtId="164" fontId="7" fillId="5" borderId="1" xfId="25" applyFont="1" applyFill="1" applyBorder="1" applyAlignment="1" applyProtection="1">
      <alignment vertical="center"/>
    </xf>
    <xf numFmtId="164" fontId="7" fillId="5" borderId="5" xfId="25" applyFont="1" applyFill="1" applyBorder="1" applyAlignment="1" applyProtection="1">
      <alignment vertical="center"/>
    </xf>
    <xf numFmtId="164" fontId="7" fillId="5" borderId="8" xfId="25" applyFont="1" applyFill="1" applyBorder="1" applyAlignment="1" applyProtection="1">
      <alignment vertical="center" wrapText="1"/>
    </xf>
    <xf numFmtId="0" fontId="9" fillId="3" borderId="3" xfId="0" applyFont="1" applyFill="1" applyBorder="1"/>
    <xf numFmtId="164" fontId="3" fillId="4" borderId="1" xfId="25" applyFont="1" applyFill="1" applyBorder="1" applyAlignment="1" applyProtection="1">
      <alignment vertical="center"/>
    </xf>
    <xf numFmtId="164" fontId="3" fillId="4" borderId="5" xfId="25" applyFont="1" applyFill="1" applyBorder="1" applyAlignment="1" applyProtection="1">
      <alignment vertical="center"/>
    </xf>
    <xf numFmtId="164" fontId="7" fillId="4" borderId="8" xfId="25" applyFont="1" applyFill="1" applyBorder="1" applyAlignment="1" applyProtection="1">
      <alignment vertical="center" wrapText="1"/>
    </xf>
    <xf numFmtId="164" fontId="6" fillId="4" borderId="2" xfId="25" applyFont="1" applyFill="1" applyBorder="1" applyAlignment="1">
      <alignment vertical="center"/>
    </xf>
    <xf numFmtId="4" fontId="2" fillId="4" borderId="2" xfId="5" applyNumberFormat="1" applyFont="1" applyFill="1" applyBorder="1"/>
    <xf numFmtId="0" fontId="0" fillId="4" borderId="2" xfId="0" applyFill="1" applyBorder="1"/>
    <xf numFmtId="0" fontId="0" fillId="4" borderId="3" xfId="0" applyFill="1" applyBorder="1"/>
    <xf numFmtId="164" fontId="3" fillId="4" borderId="7" xfId="25" applyFont="1" applyFill="1" applyBorder="1" applyAlignment="1" applyProtection="1">
      <alignment vertical="center"/>
    </xf>
    <xf numFmtId="164" fontId="3" fillId="4" borderId="23" xfId="25" applyFont="1" applyFill="1" applyBorder="1" applyAlignment="1" applyProtection="1">
      <alignment vertical="center"/>
    </xf>
    <xf numFmtId="164" fontId="6" fillId="4" borderId="8" xfId="25" applyFont="1" applyFill="1" applyBorder="1" applyAlignment="1">
      <alignment vertical="center"/>
    </xf>
    <xf numFmtId="4" fontId="2" fillId="4" borderId="9" xfId="5" applyNumberFormat="1" applyFont="1" applyFill="1" applyBorder="1"/>
    <xf numFmtId="0" fontId="0" fillId="4" borderId="9" xfId="0" applyFill="1" applyBorder="1"/>
    <xf numFmtId="0" fontId="0" fillId="4" borderId="10" xfId="0" applyFill="1" applyBorder="1"/>
    <xf numFmtId="4" fontId="2" fillId="5" borderId="2" xfId="5" applyNumberFormat="1" applyFont="1" applyFill="1" applyBorder="1"/>
    <xf numFmtId="0" fontId="0" fillId="5" borderId="2" xfId="0" applyFill="1" applyBorder="1"/>
    <xf numFmtId="164" fontId="2" fillId="5" borderId="2" xfId="25" applyFont="1" applyFill="1" applyBorder="1" applyAlignment="1" applyProtection="1">
      <alignment vertical="center"/>
    </xf>
    <xf numFmtId="164" fontId="2" fillId="0" borderId="27" xfId="25" applyFont="1" applyFill="1" applyBorder="1" applyAlignment="1" applyProtection="1">
      <alignment vertical="center"/>
    </xf>
    <xf numFmtId="164" fontId="3" fillId="0" borderId="25" xfId="25" applyFont="1" applyFill="1" applyBorder="1" applyAlignment="1" applyProtection="1">
      <alignment vertical="center"/>
    </xf>
    <xf numFmtId="164" fontId="7" fillId="0" borderId="28" xfId="25" applyFont="1" applyFill="1" applyBorder="1" applyAlignment="1" applyProtection="1">
      <alignment vertical="center" wrapText="1"/>
    </xf>
    <xf numFmtId="164" fontId="2" fillId="0" borderId="29" xfId="25" applyFont="1" applyFill="1" applyBorder="1" applyAlignment="1" applyProtection="1">
      <alignment vertical="center"/>
    </xf>
    <xf numFmtId="4" fontId="2" fillId="0" borderId="29" xfId="5" applyNumberFormat="1" applyFont="1" applyBorder="1"/>
    <xf numFmtId="0" fontId="0" fillId="0" borderId="29" xfId="0" applyBorder="1"/>
    <xf numFmtId="0" fontId="0" fillId="0" borderId="26" xfId="0" applyBorder="1"/>
    <xf numFmtId="164" fontId="3" fillId="3" borderId="14" xfId="25" applyFont="1" applyFill="1" applyBorder="1" applyAlignment="1" applyProtection="1">
      <alignment vertical="center"/>
    </xf>
    <xf numFmtId="164" fontId="7" fillId="3" borderId="14" xfId="25" applyFont="1" applyFill="1" applyBorder="1" applyAlignment="1" applyProtection="1">
      <alignment vertical="center" wrapText="1"/>
    </xf>
    <xf numFmtId="164" fontId="6" fillId="3" borderId="14" xfId="25" applyFont="1" applyFill="1" applyBorder="1" applyAlignment="1">
      <alignment horizontal="center" vertical="center"/>
    </xf>
    <xf numFmtId="4" fontId="2" fillId="3" borderId="14" xfId="5" applyNumberFormat="1" applyFont="1" applyFill="1" applyBorder="1"/>
    <xf numFmtId="0" fontId="0" fillId="3" borderId="14" xfId="0" applyFill="1" applyBorder="1"/>
    <xf numFmtId="164" fontId="12" fillId="0" borderId="8" xfId="28" applyFont="1" applyFill="1" applyBorder="1" applyAlignment="1" applyProtection="1">
      <alignment vertical="center" wrapText="1"/>
    </xf>
    <xf numFmtId="164" fontId="7" fillId="0" borderId="8" xfId="28" applyFont="1" applyFill="1" applyBorder="1" applyAlignment="1" applyProtection="1">
      <alignment vertical="center" wrapText="1"/>
    </xf>
    <xf numFmtId="49" fontId="15" fillId="0" borderId="5" xfId="28" applyNumberFormat="1" applyFont="1" applyFill="1" applyBorder="1" applyAlignment="1" applyProtection="1">
      <alignment horizontal="right" vertical="center"/>
    </xf>
    <xf numFmtId="164" fontId="14" fillId="0" borderId="5" xfId="28" applyFont="1" applyFill="1" applyBorder="1" applyAlignment="1" applyProtection="1">
      <alignment vertical="center" wrapText="1"/>
    </xf>
    <xf numFmtId="164" fontId="6" fillId="0" borderId="2" xfId="28" applyFont="1" applyFill="1" applyBorder="1" applyAlignment="1">
      <alignment vertical="center"/>
    </xf>
    <xf numFmtId="44" fontId="0" fillId="0" borderId="2" xfId="26" applyFont="1" applyBorder="1"/>
    <xf numFmtId="44" fontId="0" fillId="0" borderId="3" xfId="26" applyFont="1" applyBorder="1"/>
    <xf numFmtId="44" fontId="9" fillId="3" borderId="3" xfId="26" applyFont="1" applyFill="1" applyBorder="1"/>
    <xf numFmtId="164" fontId="14" fillId="0" borderId="5" xfId="28" applyFont="1" applyFill="1" applyBorder="1" applyAlignment="1" applyProtection="1">
      <alignment vertical="center"/>
    </xf>
    <xf numFmtId="164" fontId="15" fillId="0" borderId="8" xfId="28" applyFont="1" applyFill="1" applyBorder="1" applyAlignment="1" applyProtection="1">
      <alignment vertical="center" wrapText="1"/>
    </xf>
    <xf numFmtId="164" fontId="15" fillId="0" borderId="2" xfId="28" applyFont="1" applyFill="1" applyBorder="1" applyAlignment="1" applyProtection="1">
      <alignment vertical="center"/>
    </xf>
    <xf numFmtId="4" fontId="15" fillId="0" borderId="2" xfId="27" applyNumberFormat="1" applyFont="1" applyBorder="1"/>
    <xf numFmtId="44" fontId="16" fillId="0" borderId="2" xfId="26" applyFont="1" applyBorder="1"/>
    <xf numFmtId="44" fontId="0" fillId="0" borderId="3" xfId="0" applyNumberFormat="1" applyBorder="1"/>
    <xf numFmtId="0" fontId="7" fillId="3" borderId="18" xfId="1" applyFont="1" applyFill="1" applyBorder="1" applyAlignment="1">
      <alignment vertical="center"/>
    </xf>
    <xf numFmtId="0" fontId="3" fillId="3" borderId="20" xfId="1" applyFont="1" applyFill="1" applyBorder="1" applyAlignment="1">
      <alignment vertical="center"/>
    </xf>
    <xf numFmtId="44" fontId="10" fillId="3" borderId="12" xfId="0" applyNumberFormat="1" applyFont="1" applyFill="1" applyBorder="1"/>
    <xf numFmtId="44" fontId="9" fillId="3" borderId="3" xfId="0" applyNumberFormat="1" applyFont="1" applyFill="1" applyBorder="1"/>
    <xf numFmtId="4" fontId="2" fillId="0" borderId="2" xfId="5" applyNumberFormat="1" applyFont="1" applyFill="1" applyBorder="1"/>
    <xf numFmtId="44" fontId="0" fillId="0" borderId="3" xfId="0" applyNumberFormat="1" applyFill="1" applyBorder="1"/>
    <xf numFmtId="0" fontId="18" fillId="0" borderId="0" xfId="0" applyFont="1" applyAlignment="1">
      <alignment horizontal="center" vertical="center"/>
    </xf>
    <xf numFmtId="164" fontId="2" fillId="0" borderId="1" xfId="28" applyFont="1" applyFill="1" applyBorder="1" applyAlignment="1" applyProtection="1">
      <alignment vertical="center"/>
    </xf>
    <xf numFmtId="4" fontId="2" fillId="0" borderId="2" xfId="27" applyNumberFormat="1" applyFont="1" applyFill="1" applyBorder="1"/>
    <xf numFmtId="44" fontId="0" fillId="7" borderId="2" xfId="26" applyFont="1" applyFill="1" applyBorder="1"/>
    <xf numFmtId="164" fontId="14" fillId="0" borderId="2" xfId="28" applyFont="1" applyFill="1" applyBorder="1" applyAlignment="1" applyProtection="1">
      <alignment vertical="center" wrapText="1"/>
    </xf>
    <xf numFmtId="164" fontId="12" fillId="7" borderId="2" xfId="28" applyFont="1" applyFill="1" applyBorder="1" applyAlignment="1" applyProtection="1">
      <alignment vertical="center" wrapText="1"/>
    </xf>
    <xf numFmtId="44" fontId="19" fillId="0" borderId="2" xfId="26" applyFont="1" applyFill="1" applyBorder="1"/>
    <xf numFmtId="164" fontId="12" fillId="0" borderId="2" xfId="28" applyFont="1" applyFill="1" applyBorder="1" applyAlignment="1" applyProtection="1">
      <alignment vertical="center" wrapText="1"/>
    </xf>
    <xf numFmtId="0" fontId="15" fillId="0" borderId="2" xfId="28" applyNumberFormat="1" applyFont="1" applyFill="1" applyBorder="1" applyAlignment="1" applyProtection="1">
      <alignment horizontal="right" vertical="center"/>
    </xf>
    <xf numFmtId="43" fontId="16" fillId="0" borderId="0" xfId="29" applyFont="1" applyFill="1" applyBorder="1"/>
    <xf numFmtId="44" fontId="19" fillId="7" borderId="2" xfId="26" applyFont="1" applyFill="1" applyBorder="1"/>
    <xf numFmtId="44" fontId="16" fillId="7" borderId="3" xfId="26" applyFont="1" applyFill="1" applyBorder="1"/>
    <xf numFmtId="43" fontId="15" fillId="7" borderId="0" xfId="29" applyFont="1" applyFill="1" applyBorder="1"/>
    <xf numFmtId="0" fontId="19" fillId="7" borderId="0" xfId="0" applyFont="1" applyFill="1"/>
    <xf numFmtId="0" fontId="16" fillId="7" borderId="0" xfId="0" applyFont="1" applyFill="1"/>
    <xf numFmtId="0" fontId="0" fillId="7" borderId="0" xfId="0" applyFill="1"/>
    <xf numFmtId="43" fontId="16" fillId="7" borderId="0" xfId="29" applyFont="1" applyFill="1" applyBorder="1"/>
    <xf numFmtId="2" fontId="15" fillId="0" borderId="2" xfId="28" applyNumberFormat="1" applyFont="1" applyFill="1" applyBorder="1" applyAlignment="1" applyProtection="1">
      <alignment horizontal="right" vertical="center"/>
    </xf>
    <xf numFmtId="0" fontId="22" fillId="9" borderId="36" xfId="31" applyFont="1" applyFill="1" applyBorder="1" applyAlignment="1">
      <alignment horizontal="right" vertical="top" textRotation="180"/>
    </xf>
    <xf numFmtId="0" fontId="21" fillId="9" borderId="37" xfId="31" applyFont="1" applyFill="1" applyBorder="1" applyAlignment="1">
      <alignment horizontal="left" vertical="top" textRotation="180"/>
    </xf>
    <xf numFmtId="0" fontId="21" fillId="9" borderId="39" xfId="31" applyFont="1" applyFill="1" applyBorder="1" applyAlignment="1">
      <alignment horizontal="center" vertical="center"/>
    </xf>
    <xf numFmtId="0" fontId="23" fillId="0" borderId="0" xfId="31" applyFont="1"/>
    <xf numFmtId="0" fontId="22" fillId="9" borderId="18" xfId="31" applyFont="1" applyFill="1" applyBorder="1" applyAlignment="1">
      <alignment horizontal="right" vertical="top" textRotation="180"/>
    </xf>
    <xf numFmtId="0" fontId="21" fillId="9" borderId="45" xfId="31" applyFont="1" applyFill="1" applyBorder="1" applyAlignment="1">
      <alignment horizontal="left" vertical="top" textRotation="180"/>
    </xf>
    <xf numFmtId="0" fontId="21" fillId="9" borderId="47" xfId="31" applyFont="1" applyFill="1" applyBorder="1" applyAlignment="1">
      <alignment horizontal="center" vertical="center"/>
    </xf>
    <xf numFmtId="0" fontId="21" fillId="9" borderId="48" xfId="31" applyFont="1" applyFill="1" applyBorder="1" applyAlignment="1">
      <alignment horizontal="center" vertical="center"/>
    </xf>
    <xf numFmtId="0" fontId="21" fillId="9" borderId="49" xfId="31" applyFont="1" applyFill="1" applyBorder="1" applyAlignment="1">
      <alignment horizontal="center" vertical="center" wrapText="1"/>
    </xf>
    <xf numFmtId="0" fontId="21" fillId="9" borderId="50" xfId="31" applyFont="1" applyFill="1" applyBorder="1" applyAlignment="1">
      <alignment horizontal="center" vertical="center" wrapText="1"/>
    </xf>
    <xf numFmtId="164" fontId="23" fillId="0" borderId="0" xfId="31" applyNumberFormat="1" applyFont="1"/>
    <xf numFmtId="10" fontId="25" fillId="9" borderId="51" xfId="11" applyNumberFormat="1" applyFont="1" applyFill="1" applyBorder="1" applyAlignment="1">
      <alignment horizontal="center" vertical="center"/>
    </xf>
    <xf numFmtId="164" fontId="25" fillId="9" borderId="52" xfId="31" applyNumberFormat="1" applyFont="1" applyFill="1" applyBorder="1" applyAlignment="1">
      <alignment vertical="center"/>
    </xf>
    <xf numFmtId="10" fontId="25" fillId="9" borderId="53" xfId="31" applyNumberFormat="1" applyFont="1" applyFill="1" applyBorder="1" applyAlignment="1">
      <alignment vertical="center"/>
    </xf>
    <xf numFmtId="164" fontId="25" fillId="9" borderId="54" xfId="31" applyNumberFormat="1" applyFont="1" applyFill="1" applyBorder="1" applyAlignment="1">
      <alignment vertical="center"/>
    </xf>
    <xf numFmtId="164" fontId="23" fillId="0" borderId="0" xfId="21" applyFont="1"/>
    <xf numFmtId="164" fontId="26" fillId="0" borderId="0" xfId="21" applyFont="1"/>
    <xf numFmtId="164" fontId="26" fillId="0" borderId="0" xfId="31" applyNumberFormat="1" applyFont="1"/>
    <xf numFmtId="10" fontId="27" fillId="0" borderId="0" xfId="31" applyNumberFormat="1" applyFont="1"/>
    <xf numFmtId="10" fontId="25" fillId="10" borderId="57" xfId="31" applyNumberFormat="1" applyFont="1" applyFill="1" applyBorder="1" applyAlignment="1">
      <alignment horizontal="left" vertical="center"/>
    </xf>
    <xf numFmtId="1" fontId="25" fillId="10" borderId="58" xfId="31" applyNumberFormat="1" applyFont="1" applyFill="1" applyBorder="1" applyAlignment="1">
      <alignment horizontal="center" vertical="center"/>
    </xf>
    <xf numFmtId="10" fontId="25" fillId="9" borderId="57" xfId="31" applyNumberFormat="1" applyFont="1" applyFill="1" applyBorder="1" applyAlignment="1">
      <alignment horizontal="left" vertical="center"/>
    </xf>
    <xf numFmtId="1" fontId="25" fillId="9" borderId="59" xfId="31" applyNumberFormat="1" applyFont="1" applyFill="1" applyBorder="1" applyAlignment="1">
      <alignment horizontal="center" vertical="center"/>
    </xf>
    <xf numFmtId="164" fontId="25" fillId="9" borderId="62" xfId="30" applyNumberFormat="1" applyFont="1" applyFill="1" applyBorder="1" applyAlignment="1">
      <alignment vertical="center"/>
    </xf>
    <xf numFmtId="10" fontId="25" fillId="9" borderId="63" xfId="11" applyNumberFormat="1" applyFont="1" applyFill="1" applyBorder="1" applyAlignment="1">
      <alignment horizontal="center" vertical="center"/>
    </xf>
    <xf numFmtId="164" fontId="25" fillId="9" borderId="64" xfId="30" applyNumberFormat="1" applyFont="1" applyFill="1" applyBorder="1" applyAlignment="1">
      <alignment vertical="center"/>
    </xf>
    <xf numFmtId="164" fontId="23" fillId="6" borderId="0" xfId="21" applyFont="1" applyFill="1"/>
    <xf numFmtId="10" fontId="25" fillId="10" borderId="65" xfId="31" applyNumberFormat="1" applyFont="1" applyFill="1" applyBorder="1" applyAlignment="1">
      <alignment horizontal="left" vertical="center"/>
    </xf>
    <xf numFmtId="1" fontId="25" fillId="10" borderId="66" xfId="31" applyNumberFormat="1" applyFont="1" applyFill="1" applyBorder="1" applyAlignment="1">
      <alignment horizontal="center" vertical="center"/>
    </xf>
    <xf numFmtId="10" fontId="25" fillId="10" borderId="67" xfId="31" applyNumberFormat="1" applyFont="1" applyFill="1" applyBorder="1" applyAlignment="1">
      <alignment horizontal="left" vertical="center"/>
    </xf>
    <xf numFmtId="1" fontId="25" fillId="10" borderId="68" xfId="31" applyNumberFormat="1" applyFont="1" applyFill="1" applyBorder="1" applyAlignment="1">
      <alignment horizontal="center" vertical="center"/>
    </xf>
    <xf numFmtId="164" fontId="23" fillId="0" borderId="0" xfId="21" applyFont="1" applyFill="1"/>
    <xf numFmtId="0" fontId="23" fillId="0" borderId="0" xfId="31" applyFont="1" applyFill="1"/>
    <xf numFmtId="164" fontId="25" fillId="9" borderId="64" xfId="31" applyNumberFormat="1" applyFont="1" applyFill="1" applyBorder="1" applyAlignment="1">
      <alignment vertical="center"/>
    </xf>
    <xf numFmtId="1" fontId="25" fillId="10" borderId="59" xfId="31" applyNumberFormat="1" applyFont="1" applyFill="1" applyBorder="1" applyAlignment="1">
      <alignment horizontal="center" vertical="center"/>
    </xf>
    <xf numFmtId="10" fontId="25" fillId="8" borderId="57" xfId="31" applyNumberFormat="1" applyFont="1" applyFill="1" applyBorder="1" applyAlignment="1">
      <alignment horizontal="left" vertical="center"/>
    </xf>
    <xf numFmtId="1" fontId="25" fillId="8" borderId="59" xfId="31" applyNumberFormat="1" applyFont="1" applyFill="1" applyBorder="1" applyAlignment="1">
      <alignment horizontal="center" vertical="center"/>
    </xf>
    <xf numFmtId="10" fontId="28" fillId="10" borderId="57" xfId="31" applyNumberFormat="1" applyFont="1" applyFill="1" applyBorder="1" applyAlignment="1">
      <alignment horizontal="left" vertical="center"/>
    </xf>
    <xf numFmtId="1" fontId="28" fillId="10" borderId="58" xfId="31" applyNumberFormat="1" applyFont="1" applyFill="1" applyBorder="1" applyAlignment="1">
      <alignment horizontal="center" vertical="center"/>
    </xf>
    <xf numFmtId="1" fontId="28" fillId="10" borderId="59" xfId="31" applyNumberFormat="1" applyFont="1" applyFill="1" applyBorder="1" applyAlignment="1">
      <alignment horizontal="center" vertical="center"/>
    </xf>
    <xf numFmtId="0" fontId="22" fillId="9" borderId="35" xfId="31" applyFont="1" applyFill="1" applyBorder="1" applyAlignment="1">
      <alignment horizontal="center" vertical="center" textRotation="180"/>
    </xf>
    <xf numFmtId="0" fontId="29" fillId="9" borderId="72" xfId="31" applyFont="1" applyFill="1" applyBorder="1" applyAlignment="1">
      <alignment horizontal="center" vertical="center" textRotation="180"/>
    </xf>
    <xf numFmtId="0" fontId="30" fillId="9" borderId="44" xfId="31" applyFont="1" applyFill="1" applyBorder="1" applyAlignment="1">
      <alignment horizontal="center"/>
    </xf>
    <xf numFmtId="0" fontId="30" fillId="9" borderId="74" xfId="31" applyFont="1" applyFill="1" applyBorder="1" applyAlignment="1">
      <alignment horizontal="center"/>
    </xf>
    <xf numFmtId="10" fontId="28" fillId="9" borderId="65" xfId="31" applyNumberFormat="1" applyFont="1" applyFill="1" applyBorder="1" applyAlignment="1">
      <alignment horizontal="left" vertical="top"/>
    </xf>
    <xf numFmtId="1" fontId="28" fillId="9" borderId="66" xfId="31" applyNumberFormat="1" applyFont="1" applyFill="1" applyBorder="1" applyAlignment="1">
      <alignment horizontal="center"/>
    </xf>
    <xf numFmtId="164" fontId="28" fillId="9" borderId="66" xfId="31" applyNumberFormat="1" applyFont="1" applyFill="1" applyBorder="1" applyAlignment="1">
      <alignment vertical="center"/>
    </xf>
    <xf numFmtId="1" fontId="28" fillId="9" borderId="68" xfId="31" applyNumberFormat="1" applyFont="1" applyFill="1" applyBorder="1" applyAlignment="1">
      <alignment horizontal="center"/>
    </xf>
    <xf numFmtId="0" fontId="26" fillId="0" borderId="0" xfId="31" applyFont="1"/>
    <xf numFmtId="2" fontId="26" fillId="0" borderId="0" xfId="31" applyNumberFormat="1" applyFont="1"/>
    <xf numFmtId="0" fontId="22" fillId="9" borderId="44" xfId="31" applyFont="1" applyFill="1" applyBorder="1" applyAlignment="1">
      <alignment horizontal="center" vertical="center" textRotation="180"/>
    </xf>
    <xf numFmtId="0" fontId="29" fillId="9" borderId="19" xfId="31" applyFont="1" applyFill="1" applyBorder="1" applyAlignment="1">
      <alignment horizontal="center" vertical="center" textRotation="180"/>
    </xf>
    <xf numFmtId="0" fontId="30" fillId="9" borderId="76" xfId="31" applyFont="1" applyFill="1" applyBorder="1" applyAlignment="1">
      <alignment horizontal="center"/>
    </xf>
    <xf numFmtId="0" fontId="30" fillId="9" borderId="47" xfId="31" applyFont="1" applyFill="1" applyBorder="1" applyAlignment="1">
      <alignment horizontal="center"/>
    </xf>
    <xf numFmtId="10" fontId="28" fillId="9" borderId="77" xfId="31" applyNumberFormat="1" applyFont="1" applyFill="1" applyBorder="1" applyAlignment="1">
      <alignment horizontal="left" vertical="top"/>
    </xf>
    <xf numFmtId="1" fontId="28" fillId="9" borderId="78" xfId="31" applyNumberFormat="1" applyFont="1" applyFill="1" applyBorder="1" applyAlignment="1">
      <alignment horizontal="center"/>
    </xf>
    <xf numFmtId="1" fontId="28" fillId="9" borderId="79" xfId="31" applyNumberFormat="1" applyFont="1" applyFill="1" applyBorder="1" applyAlignment="1">
      <alignment horizontal="center"/>
    </xf>
    <xf numFmtId="0" fontId="31" fillId="9" borderId="69" xfId="31" applyFont="1" applyFill="1" applyBorder="1" applyAlignment="1">
      <alignment horizontal="left"/>
    </xf>
    <xf numFmtId="0" fontId="30" fillId="9" borderId="41" xfId="31" applyFont="1" applyFill="1" applyBorder="1" applyAlignment="1">
      <alignment horizontal="center"/>
    </xf>
    <xf numFmtId="10" fontId="25" fillId="9" borderId="80" xfId="11" applyNumberFormat="1" applyFont="1" applyFill="1" applyBorder="1" applyAlignment="1">
      <alignment horizontal="center" vertical="center"/>
    </xf>
    <xf numFmtId="164" fontId="32" fillId="9" borderId="81" xfId="31" applyNumberFormat="1" applyFont="1" applyFill="1" applyBorder="1" applyAlignment="1">
      <alignment horizontal="center" vertical="center"/>
    </xf>
    <xf numFmtId="0" fontId="30" fillId="9" borderId="22" xfId="31" applyFont="1" applyFill="1" applyBorder="1" applyAlignment="1">
      <alignment horizontal="center"/>
    </xf>
    <xf numFmtId="10" fontId="25" fillId="9" borderId="57" xfId="11" applyNumberFormat="1" applyFont="1" applyFill="1" applyBorder="1" applyAlignment="1">
      <alignment horizontal="center" vertical="center"/>
    </xf>
    <xf numFmtId="164" fontId="32" fillId="9" borderId="21" xfId="21" applyFont="1" applyFill="1" applyBorder="1" applyAlignment="1">
      <alignment horizontal="center" vertical="center"/>
    </xf>
    <xf numFmtId="164" fontId="32" fillId="9" borderId="70" xfId="21" applyFont="1" applyFill="1" applyBorder="1" applyAlignment="1">
      <alignment horizontal="center" vertical="center"/>
    </xf>
    <xf numFmtId="1" fontId="25" fillId="9" borderId="82" xfId="31" applyNumberFormat="1" applyFont="1" applyFill="1" applyBorder="1" applyAlignment="1">
      <alignment horizontal="left" vertical="top"/>
    </xf>
    <xf numFmtId="164" fontId="25" fillId="9" borderId="21" xfId="21" applyFont="1" applyFill="1" applyBorder="1" applyAlignment="1">
      <alignment horizontal="center"/>
    </xf>
    <xf numFmtId="1" fontId="25" fillId="9" borderId="83" xfId="31" applyNumberFormat="1" applyFont="1" applyFill="1" applyBorder="1" applyAlignment="1">
      <alignment horizontal="left" vertical="top"/>
    </xf>
    <xf numFmtId="164" fontId="25" fillId="9" borderId="33" xfId="21" applyFont="1" applyFill="1" applyBorder="1" applyAlignment="1">
      <alignment horizontal="center"/>
    </xf>
    <xf numFmtId="164" fontId="25" fillId="9" borderId="84" xfId="21" applyFont="1" applyFill="1" applyBorder="1" applyAlignment="1">
      <alignment horizontal="center"/>
    </xf>
    <xf numFmtId="0" fontId="31" fillId="9" borderId="76" xfId="31" applyFont="1" applyFill="1" applyBorder="1" applyAlignment="1">
      <alignment horizontal="left"/>
    </xf>
    <xf numFmtId="0" fontId="30" fillId="9" borderId="85" xfId="31" applyFont="1" applyFill="1" applyBorder="1" applyAlignment="1">
      <alignment horizontal="center"/>
    </xf>
    <xf numFmtId="1" fontId="25" fillId="9" borderId="86" xfId="31" applyNumberFormat="1" applyFont="1" applyFill="1" applyBorder="1" applyAlignment="1">
      <alignment horizontal="left" vertical="top"/>
    </xf>
    <xf numFmtId="164" fontId="25" fillId="9" borderId="87" xfId="21" applyFont="1" applyFill="1" applyBorder="1" applyAlignment="1">
      <alignment horizontal="center"/>
    </xf>
    <xf numFmtId="1" fontId="25" fillId="9" borderId="77" xfId="31" applyNumberFormat="1" applyFont="1" applyFill="1" applyBorder="1" applyAlignment="1">
      <alignment horizontal="left" vertical="top"/>
    </xf>
    <xf numFmtId="164" fontId="25" fillId="9" borderId="85" xfId="21" applyFont="1" applyFill="1" applyBorder="1" applyAlignment="1">
      <alignment horizontal="center"/>
    </xf>
    <xf numFmtId="164" fontId="25" fillId="9" borderId="88" xfId="21" applyFont="1" applyFill="1" applyBorder="1" applyAlignment="1">
      <alignment horizontal="center"/>
    </xf>
    <xf numFmtId="0" fontId="21" fillId="9" borderId="44" xfId="31" applyFont="1" applyFill="1" applyBorder="1" applyAlignment="1">
      <alignment horizontal="center" vertical="center"/>
    </xf>
    <xf numFmtId="0" fontId="21" fillId="9" borderId="0" xfId="31" applyFont="1" applyFill="1" applyBorder="1" applyAlignment="1">
      <alignment horizontal="left" vertical="center"/>
    </xf>
    <xf numFmtId="0" fontId="33" fillId="9" borderId="0" xfId="31" applyFont="1" applyFill="1" applyBorder="1" applyAlignment="1">
      <alignment horizontal="left" vertical="center"/>
    </xf>
    <xf numFmtId="0" fontId="34" fillId="9" borderId="0" xfId="31" applyFont="1" applyFill="1" applyBorder="1" applyAlignment="1">
      <alignment horizontal="center" vertical="center"/>
    </xf>
    <xf numFmtId="0" fontId="15" fillId="9" borderId="45" xfId="31" applyFont="1" applyFill="1" applyBorder="1"/>
    <xf numFmtId="0" fontId="33" fillId="0" borderId="0" xfId="31" applyFont="1" applyBorder="1" applyAlignment="1">
      <alignment horizontal="left" vertical="center"/>
    </xf>
    <xf numFmtId="0" fontId="34" fillId="0" borderId="0" xfId="31" applyFont="1" applyBorder="1" applyAlignment="1">
      <alignment horizontal="center" vertical="center"/>
    </xf>
    <xf numFmtId="0" fontId="15" fillId="0" borderId="0" xfId="31" applyFont="1" applyBorder="1"/>
    <xf numFmtId="0" fontId="35" fillId="9" borderId="44" xfId="31" applyFont="1" applyFill="1" applyBorder="1" applyAlignment="1">
      <alignment horizontal="right" vertical="center"/>
    </xf>
    <xf numFmtId="0" fontId="1" fillId="9" borderId="0" xfId="31" applyFont="1" applyFill="1" applyBorder="1" applyAlignment="1">
      <alignment horizontal="center" vertical="center"/>
    </xf>
    <xf numFmtId="0" fontId="36" fillId="0" borderId="0" xfId="31" applyFont="1" applyBorder="1" applyAlignment="1">
      <alignment horizontal="center"/>
    </xf>
    <xf numFmtId="0" fontId="1" fillId="0" borderId="0" xfId="31" applyFont="1" applyBorder="1" applyAlignment="1">
      <alignment horizontal="center" vertical="center"/>
    </xf>
    <xf numFmtId="0" fontId="15" fillId="9" borderId="76" xfId="31" applyFont="1" applyFill="1" applyBorder="1"/>
    <xf numFmtId="0" fontId="24" fillId="9" borderId="87" xfId="31" applyFont="1" applyFill="1" applyBorder="1" applyAlignment="1">
      <alignment horizontal="center" vertical="justify"/>
    </xf>
    <xf numFmtId="0" fontId="33" fillId="9" borderId="87" xfId="31" applyFont="1" applyFill="1" applyBorder="1" applyAlignment="1"/>
    <xf numFmtId="0" fontId="1" fillId="9" borderId="87" xfId="31" applyFont="1" applyFill="1" applyBorder="1" applyAlignment="1">
      <alignment horizontal="center" vertical="center"/>
    </xf>
    <xf numFmtId="0" fontId="15" fillId="9" borderId="88" xfId="31" applyFont="1" applyFill="1" applyBorder="1"/>
    <xf numFmtId="0" fontId="33" fillId="0" borderId="0" xfId="31" applyFont="1" applyBorder="1" applyAlignment="1"/>
    <xf numFmtId="0" fontId="38" fillId="0" borderId="0" xfId="31" applyFont="1" applyBorder="1" applyAlignment="1">
      <alignment horizontal="center"/>
    </xf>
    <xf numFmtId="43" fontId="26" fillId="0" borderId="0" xfId="31" applyNumberFormat="1" applyFont="1"/>
    <xf numFmtId="0" fontId="10" fillId="3" borderId="32" xfId="0" applyFont="1" applyFill="1" applyBorder="1" applyAlignment="1"/>
    <xf numFmtId="0" fontId="10" fillId="3" borderId="90" xfId="0" applyFont="1" applyFill="1" applyBorder="1" applyAlignment="1"/>
    <xf numFmtId="0" fontId="0" fillId="0" borderId="32" xfId="0" applyBorder="1" applyAlignment="1"/>
    <xf numFmtId="0" fontId="0" fillId="0" borderId="90" xfId="0" applyBorder="1" applyAlignment="1"/>
    <xf numFmtId="164" fontId="3" fillId="3" borderId="13" xfId="25" applyFont="1" applyFill="1" applyBorder="1" applyAlignment="1" applyProtection="1">
      <alignment vertical="center"/>
    </xf>
    <xf numFmtId="0" fontId="0" fillId="3" borderId="30" xfId="0" applyFill="1" applyBorder="1"/>
    <xf numFmtId="44" fontId="0" fillId="0" borderId="2" xfId="26" applyFont="1" applyFill="1" applyBorder="1"/>
    <xf numFmtId="49" fontId="15" fillId="0" borderId="2" xfId="28" applyNumberFormat="1" applyFont="1" applyFill="1" applyBorder="1" applyAlignment="1" applyProtection="1">
      <alignment horizontal="right" vertical="center"/>
    </xf>
    <xf numFmtId="164" fontId="2" fillId="0" borderId="2" xfId="28" applyFont="1" applyFill="1" applyBorder="1" applyAlignment="1">
      <alignment vertical="center"/>
    </xf>
    <xf numFmtId="164" fontId="12" fillId="0" borderId="2" xfId="28" applyFont="1" applyFill="1" applyBorder="1" applyAlignment="1" applyProtection="1">
      <alignment horizontal="right" vertical="center" wrapText="1"/>
    </xf>
    <xf numFmtId="164" fontId="14" fillId="0" borderId="2" xfId="28" applyFont="1" applyFill="1" applyBorder="1" applyAlignment="1" applyProtection="1">
      <alignment vertical="center"/>
    </xf>
    <xf numFmtId="44" fontId="15" fillId="0" borderId="2" xfId="26" applyFont="1" applyFill="1" applyBorder="1"/>
    <xf numFmtId="44" fontId="10" fillId="3" borderId="17" xfId="0" applyNumberFormat="1" applyFont="1" applyFill="1" applyBorder="1" applyAlignment="1"/>
    <xf numFmtId="44" fontId="10" fillId="3" borderId="94" xfId="0" applyNumberFormat="1" applyFont="1" applyFill="1" applyBorder="1" applyAlignment="1"/>
    <xf numFmtId="4" fontId="2" fillId="0" borderId="5" xfId="5" applyNumberFormat="1" applyFont="1" applyBorder="1"/>
    <xf numFmtId="164" fontId="6" fillId="7" borderId="5" xfId="28" applyFont="1" applyFill="1" applyBorder="1" applyAlignment="1">
      <alignment vertical="center"/>
    </xf>
    <xf numFmtId="164" fontId="2" fillId="7" borderId="5" xfId="28" applyFont="1" applyFill="1" applyBorder="1" applyAlignment="1">
      <alignment vertical="center"/>
    </xf>
    <xf numFmtId="164" fontId="12" fillId="0" borderId="5" xfId="28" applyFont="1" applyFill="1" applyBorder="1" applyAlignment="1" applyProtection="1">
      <alignment vertical="center" wrapText="1"/>
    </xf>
    <xf numFmtId="164" fontId="12" fillId="7" borderId="5" xfId="28" applyFont="1" applyFill="1" applyBorder="1" applyAlignment="1" applyProtection="1">
      <alignment vertical="center" wrapText="1"/>
    </xf>
    <xf numFmtId="4" fontId="2" fillId="0" borderId="3" xfId="27" applyNumberFormat="1" applyFont="1" applyFill="1" applyBorder="1"/>
    <xf numFmtId="164" fontId="12" fillId="0" borderId="3" xfId="28" applyFont="1" applyFill="1" applyBorder="1" applyAlignment="1" applyProtection="1">
      <alignment vertical="center" wrapText="1"/>
    </xf>
    <xf numFmtId="4" fontId="15" fillId="0" borderId="2" xfId="27" applyNumberFormat="1" applyFont="1" applyFill="1" applyBorder="1"/>
    <xf numFmtId="49" fontId="15" fillId="0" borderId="5" xfId="28" applyNumberFormat="1" applyFont="1" applyFill="1" applyBorder="1" applyAlignment="1" applyProtection="1">
      <alignment horizontal="right" vertical="top" wrapText="1"/>
    </xf>
    <xf numFmtId="0" fontId="0" fillId="0" borderId="0" xfId="0" applyFill="1"/>
    <xf numFmtId="4" fontId="40" fillId="0" borderId="6" xfId="31" applyNumberFormat="1" applyFont="1" applyFill="1" applyBorder="1" applyAlignment="1">
      <alignment vertical="center"/>
    </xf>
    <xf numFmtId="0" fontId="39" fillId="9" borderId="0" xfId="27" applyFont="1" applyFill="1" applyAlignment="1">
      <alignment vertical="center"/>
    </xf>
    <xf numFmtId="0" fontId="39" fillId="11" borderId="0" xfId="27" applyFont="1" applyFill="1" applyBorder="1" applyAlignment="1" applyProtection="1">
      <protection locked="0"/>
    </xf>
    <xf numFmtId="0" fontId="40" fillId="0" borderId="6" xfId="27" applyFont="1" applyFill="1" applyBorder="1" applyAlignment="1">
      <alignment horizontal="center" vertical="center"/>
    </xf>
    <xf numFmtId="4" fontId="40" fillId="0" borderId="33" xfId="31" applyNumberFormat="1" applyFont="1" applyFill="1" applyBorder="1" applyAlignment="1">
      <alignment vertical="center"/>
    </xf>
    <xf numFmtId="0" fontId="20" fillId="12" borderId="0" xfId="27" applyFont="1" applyFill="1" applyBorder="1" applyAlignment="1">
      <alignment vertical="center"/>
    </xf>
    <xf numFmtId="0" fontId="42" fillId="9" borderId="0" xfId="31" applyFont="1" applyFill="1" applyAlignment="1">
      <alignment horizontal="center" vertical="center"/>
    </xf>
    <xf numFmtId="0" fontId="39" fillId="0" borderId="34" xfId="27" applyFont="1" applyFill="1" applyBorder="1" applyAlignment="1">
      <alignment horizontal="center" vertical="center"/>
    </xf>
    <xf numFmtId="4" fontId="39" fillId="0" borderId="34" xfId="32" applyNumberFormat="1" applyFont="1" applyFill="1" applyBorder="1" applyAlignment="1">
      <alignment horizontal="center" vertical="center"/>
    </xf>
    <xf numFmtId="2" fontId="39" fillId="0" borderId="34" xfId="27" applyNumberFormat="1" applyFont="1" applyFill="1" applyBorder="1" applyAlignment="1">
      <alignment horizontal="right" vertical="center"/>
    </xf>
    <xf numFmtId="164" fontId="39" fillId="0" borderId="34" xfId="27" applyNumberFormat="1" applyFont="1" applyFill="1" applyBorder="1" applyAlignment="1">
      <alignment horizontal="right" vertical="center"/>
    </xf>
    <xf numFmtId="4" fontId="40" fillId="0" borderId="34" xfId="27" applyNumberFormat="1" applyFont="1" applyFill="1" applyBorder="1" applyAlignment="1">
      <alignment horizontal="right" vertical="center"/>
    </xf>
    <xf numFmtId="0" fontId="40" fillId="0" borderId="0" xfId="31" applyFont="1" applyFill="1" applyAlignment="1">
      <alignment vertical="center"/>
    </xf>
    <xf numFmtId="0" fontId="43" fillId="0" borderId="34" xfId="27" applyFont="1" applyFill="1" applyBorder="1" applyAlignment="1">
      <alignment horizontal="right" vertical="center" wrapText="1"/>
    </xf>
    <xf numFmtId="0" fontId="39" fillId="0" borderId="34" xfId="27" applyFont="1" applyFill="1" applyBorder="1" applyAlignment="1">
      <alignment horizontal="left" vertical="center"/>
    </xf>
    <xf numFmtId="0" fontId="20" fillId="0" borderId="0" xfId="27" applyFont="1" applyFill="1" applyBorder="1" applyAlignment="1">
      <alignment vertical="center"/>
    </xf>
    <xf numFmtId="0" fontId="39" fillId="0" borderId="34" xfId="27" applyFont="1" applyFill="1" applyBorder="1" applyAlignment="1">
      <alignment horizontal="center"/>
    </xf>
    <xf numFmtId="0" fontId="39" fillId="9" borderId="0" xfId="27" applyFont="1" applyFill="1" applyAlignment="1">
      <alignment horizontal="right" vertical="center"/>
    </xf>
    <xf numFmtId="0" fontId="39" fillId="9" borderId="0" xfId="27" applyFont="1" applyFill="1" applyAlignment="1">
      <alignment horizontal="center" vertical="center"/>
    </xf>
    <xf numFmtId="4" fontId="40" fillId="9" borderId="0" xfId="27" applyNumberFormat="1" applyFont="1" applyFill="1" applyAlignment="1">
      <alignment horizontal="right" vertical="center"/>
    </xf>
    <xf numFmtId="0" fontId="39" fillId="0" borderId="34" xfId="27" applyFont="1" applyFill="1" applyBorder="1" applyAlignment="1">
      <alignment horizontal="center" vertical="center" wrapText="1"/>
    </xf>
    <xf numFmtId="0" fontId="40" fillId="0" borderId="6" xfId="27" applyFont="1" applyFill="1" applyBorder="1" applyAlignment="1">
      <alignment horizontal="center" vertical="center" wrapText="1"/>
    </xf>
    <xf numFmtId="0" fontId="39" fillId="0" borderId="34" xfId="27" applyFont="1" applyFill="1" applyBorder="1" applyAlignment="1">
      <alignment horizontal="right" vertical="center" wrapText="1"/>
    </xf>
    <xf numFmtId="0" fontId="39" fillId="9" borderId="0" xfId="27" applyFont="1" applyFill="1" applyAlignment="1">
      <alignment vertical="center" wrapText="1"/>
    </xf>
    <xf numFmtId="0" fontId="39" fillId="13" borderId="34" xfId="27" applyFont="1" applyFill="1" applyBorder="1" applyAlignment="1">
      <alignment horizontal="center" vertical="center"/>
    </xf>
    <xf numFmtId="0" fontId="39" fillId="13" borderId="34" xfId="27" applyFont="1" applyFill="1" applyBorder="1" applyAlignment="1">
      <alignment horizontal="center" vertical="center" wrapText="1"/>
    </xf>
    <xf numFmtId="2" fontId="39" fillId="13" borderId="34" xfId="27" applyNumberFormat="1" applyFont="1" applyFill="1" applyBorder="1" applyAlignment="1">
      <alignment horizontal="right" vertical="center"/>
    </xf>
    <xf numFmtId="164" fontId="39" fillId="13" borderId="34" xfId="27" applyNumberFormat="1" applyFont="1" applyFill="1" applyBorder="1" applyAlignment="1">
      <alignment horizontal="right" vertical="center"/>
    </xf>
    <xf numFmtId="4" fontId="40" fillId="13" borderId="34" xfId="27" applyNumberFormat="1" applyFont="1" applyFill="1" applyBorder="1" applyAlignment="1">
      <alignment horizontal="right" vertical="center"/>
    </xf>
    <xf numFmtId="0" fontId="45" fillId="0" borderId="0" xfId="0" applyFont="1" applyFill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9" fontId="39" fillId="13" borderId="34" xfId="27" applyNumberFormat="1" applyFont="1" applyFill="1" applyBorder="1" applyAlignment="1">
      <alignment horizontal="center" vertical="center" wrapText="1"/>
    </xf>
    <xf numFmtId="49" fontId="43" fillId="0" borderId="34" xfId="27" applyNumberFormat="1" applyFont="1" applyFill="1" applyBorder="1" applyAlignment="1">
      <alignment horizontal="right" vertical="center" wrapText="1"/>
    </xf>
    <xf numFmtId="49" fontId="39" fillId="13" borderId="34" xfId="27" applyNumberFormat="1" applyFont="1" applyFill="1" applyBorder="1" applyAlignment="1">
      <alignment horizontal="left" vertical="center" wrapText="1"/>
    </xf>
    <xf numFmtId="0" fontId="39" fillId="13" borderId="34" xfId="27" applyNumberFormat="1" applyFont="1" applyFill="1" applyBorder="1" applyAlignment="1">
      <alignment horizontal="center" vertical="center" wrapText="1"/>
    </xf>
    <xf numFmtId="0" fontId="40" fillId="0" borderId="0" xfId="31" applyFont="1" applyFill="1" applyBorder="1" applyAlignment="1">
      <alignment vertical="center"/>
    </xf>
    <xf numFmtId="4" fontId="40" fillId="0" borderId="0" xfId="31" applyNumberFormat="1" applyFont="1" applyFill="1" applyAlignment="1">
      <alignment vertical="center"/>
    </xf>
    <xf numFmtId="49" fontId="43" fillId="0" borderId="0" xfId="27" applyNumberFormat="1" applyFont="1" applyFill="1" applyBorder="1" applyAlignment="1">
      <alignment horizontal="right" vertical="center" wrapText="1"/>
    </xf>
    <xf numFmtId="0" fontId="39" fillId="0" borderId="0" xfId="27" applyFont="1" applyFill="1" applyBorder="1" applyAlignment="1">
      <alignment horizontal="center" vertical="center"/>
    </xf>
    <xf numFmtId="2" fontId="39" fillId="0" borderId="0" xfId="27" applyNumberFormat="1" applyFont="1" applyFill="1" applyBorder="1" applyAlignment="1">
      <alignment horizontal="right" vertical="center"/>
    </xf>
    <xf numFmtId="164" fontId="39" fillId="0" borderId="0" xfId="27" applyNumberFormat="1" applyFont="1" applyFill="1" applyBorder="1" applyAlignment="1">
      <alignment horizontal="right" vertical="center"/>
    </xf>
    <xf numFmtId="0" fontId="43" fillId="0" borderId="0" xfId="27" applyFont="1" applyFill="1" applyBorder="1" applyAlignment="1">
      <alignment horizontal="right" vertical="center" wrapText="1"/>
    </xf>
    <xf numFmtId="4" fontId="39" fillId="0" borderId="0" xfId="32" applyNumberFormat="1" applyFont="1" applyFill="1" applyBorder="1" applyAlignment="1">
      <alignment horizontal="center" vertical="center"/>
    </xf>
    <xf numFmtId="0" fontId="0" fillId="6" borderId="6" xfId="0" applyFill="1" applyBorder="1"/>
    <xf numFmtId="2" fontId="0" fillId="6" borderId="6" xfId="0" applyNumberFormat="1" applyFill="1" applyBorder="1"/>
    <xf numFmtId="0" fontId="0" fillId="0" borderId="6" xfId="0" applyFill="1" applyBorder="1"/>
    <xf numFmtId="2" fontId="0" fillId="0" borderId="6" xfId="0" applyNumberFormat="1" applyFill="1" applyBorder="1"/>
    <xf numFmtId="0" fontId="19" fillId="0" borderId="6" xfId="0" applyFont="1" applyFill="1" applyBorder="1"/>
    <xf numFmtId="0" fontId="51" fillId="6" borderId="6" xfId="0" applyFont="1" applyFill="1" applyBorder="1"/>
    <xf numFmtId="0" fontId="40" fillId="0" borderId="74" xfId="27" applyFont="1" applyFill="1" applyBorder="1" applyAlignment="1">
      <alignment horizontal="center" vertical="center"/>
    </xf>
    <xf numFmtId="0" fontId="40" fillId="0" borderId="74" xfId="27" applyFont="1" applyFill="1" applyBorder="1" applyAlignment="1">
      <alignment horizontal="center" vertical="center" wrapText="1"/>
    </xf>
    <xf numFmtId="4" fontId="40" fillId="0" borderId="0" xfId="31" applyNumberFormat="1" applyFont="1" applyFill="1" applyBorder="1" applyAlignment="1">
      <alignment vertical="center"/>
    </xf>
    <xf numFmtId="0" fontId="0" fillId="15" borderId="6" xfId="0" applyFill="1" applyBorder="1"/>
    <xf numFmtId="2" fontId="0" fillId="15" borderId="6" xfId="0" applyNumberFormat="1" applyFill="1" applyBorder="1"/>
    <xf numFmtId="0" fontId="40" fillId="15" borderId="0" xfId="31" applyFont="1" applyFill="1" applyAlignment="1">
      <alignment vertical="center"/>
    </xf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4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46" fillId="0" borderId="6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46" fillId="0" borderId="33" xfId="0" applyFont="1" applyFill="1" applyBorder="1" applyAlignment="1">
      <alignment horizontal="center" vertical="center" wrapText="1"/>
    </xf>
    <xf numFmtId="0" fontId="18" fillId="0" borderId="0" xfId="0" applyFont="1" applyFill="1"/>
    <xf numFmtId="0" fontId="19" fillId="0" borderId="0" xfId="0" applyFont="1"/>
    <xf numFmtId="43" fontId="55" fillId="0" borderId="6" xfId="29" applyFont="1" applyFill="1" applyBorder="1" applyAlignment="1">
      <alignment horizontal="center" vertical="center" wrapText="1"/>
    </xf>
    <xf numFmtId="43" fontId="0" fillId="0" borderId="6" xfId="29" applyFont="1" applyFill="1" applyBorder="1" applyAlignment="1">
      <alignment horizontal="center" vertical="center" wrapText="1"/>
    </xf>
    <xf numFmtId="43" fontId="46" fillId="0" borderId="6" xfId="29" applyFont="1" applyFill="1" applyBorder="1" applyAlignment="1">
      <alignment horizontal="center" vertical="center" wrapText="1"/>
    </xf>
    <xf numFmtId="43" fontId="0" fillId="0" borderId="31" xfId="29" applyFont="1" applyFill="1" applyBorder="1" applyAlignment="1">
      <alignment horizontal="center" vertical="center" wrapText="1"/>
    </xf>
    <xf numFmtId="43" fontId="5" fillId="0" borderId="6" xfId="29" applyFont="1" applyFill="1" applyBorder="1" applyAlignment="1">
      <alignment horizontal="center" vertical="center" wrapText="1"/>
    </xf>
    <xf numFmtId="43" fontId="19" fillId="0" borderId="6" xfId="29" applyFont="1" applyFill="1" applyBorder="1" applyAlignment="1">
      <alignment horizontal="center" vertical="center" wrapText="1"/>
    </xf>
    <xf numFmtId="43" fontId="19" fillId="0" borderId="56" xfId="29" applyFont="1" applyFill="1" applyBorder="1" applyAlignment="1">
      <alignment horizontal="center" vertical="center" wrapText="1"/>
    </xf>
    <xf numFmtId="43" fontId="46" fillId="0" borderId="61" xfId="29" applyFont="1" applyFill="1" applyBorder="1" applyAlignment="1">
      <alignment horizontal="center" vertical="center" wrapText="1"/>
    </xf>
    <xf numFmtId="0" fontId="10" fillId="3" borderId="91" xfId="0" applyFont="1" applyFill="1" applyBorder="1" applyAlignment="1">
      <alignment horizontal="left"/>
    </xf>
    <xf numFmtId="0" fontId="10" fillId="3" borderId="92" xfId="0" applyFont="1" applyFill="1" applyBorder="1" applyAlignment="1">
      <alignment horizontal="left"/>
    </xf>
    <xf numFmtId="0" fontId="10" fillId="3" borderId="93" xfId="0" applyFont="1" applyFill="1" applyBorder="1" applyAlignment="1">
      <alignment horizontal="left"/>
    </xf>
    <xf numFmtId="0" fontId="10" fillId="3" borderId="4" xfId="0" applyFont="1" applyFill="1" applyBorder="1" applyAlignment="1">
      <alignment horizontal="left"/>
    </xf>
    <xf numFmtId="0" fontId="10" fillId="3" borderId="24" xfId="0" applyFont="1" applyFill="1" applyBorder="1" applyAlignment="1">
      <alignment horizontal="left"/>
    </xf>
    <xf numFmtId="0" fontId="10" fillId="3" borderId="11" xfId="0" applyFont="1" applyFill="1" applyBorder="1" applyAlignment="1">
      <alignment horizontal="left"/>
    </xf>
    <xf numFmtId="164" fontId="7" fillId="3" borderId="13" xfId="25" applyFont="1" applyFill="1" applyBorder="1" applyAlignment="1" applyProtection="1">
      <alignment horizontal="left" vertical="center"/>
    </xf>
    <xf numFmtId="164" fontId="7" fillId="3" borderId="14" xfId="25" applyFont="1" applyFill="1" applyBorder="1" applyAlignment="1" applyProtection="1">
      <alignment horizontal="left" vertical="center"/>
    </xf>
    <xf numFmtId="164" fontId="7" fillId="3" borderId="5" xfId="25" applyFont="1" applyFill="1" applyBorder="1" applyAlignment="1" applyProtection="1">
      <alignment horizontal="left" vertical="center"/>
    </xf>
    <xf numFmtId="0" fontId="10" fillId="3" borderId="15" xfId="0" applyFont="1" applyFill="1" applyBorder="1" applyAlignment="1">
      <alignment horizontal="right"/>
    </xf>
    <xf numFmtId="0" fontId="10" fillId="3" borderId="16" xfId="0" applyFont="1" applyFill="1" applyBorder="1" applyAlignment="1">
      <alignment horizontal="right"/>
    </xf>
    <xf numFmtId="0" fontId="11" fillId="3" borderId="15" xfId="0" applyFont="1" applyFill="1" applyBorder="1" applyAlignment="1">
      <alignment horizontal="center" vertical="center"/>
    </xf>
    <xf numFmtId="0" fontId="11" fillId="3" borderId="16" xfId="0" applyFont="1" applyFill="1" applyBorder="1" applyAlignment="1">
      <alignment horizontal="center" vertical="center"/>
    </xf>
    <xf numFmtId="0" fontId="11" fillId="3" borderId="17" xfId="0" applyFont="1" applyFill="1" applyBorder="1" applyAlignment="1">
      <alignment horizontal="center" vertical="center"/>
    </xf>
    <xf numFmtId="0" fontId="15" fillId="3" borderId="0" xfId="1" applyFont="1" applyFill="1" applyBorder="1" applyAlignment="1">
      <alignment horizontal="left" vertical="center"/>
    </xf>
    <xf numFmtId="0" fontId="15" fillId="3" borderId="19" xfId="1" applyFont="1" applyFill="1" applyBorder="1" applyAlignment="1">
      <alignment horizontal="left" vertical="center"/>
    </xf>
    <xf numFmtId="0" fontId="15" fillId="3" borderId="21" xfId="1" applyFont="1" applyFill="1" applyBorder="1" applyAlignment="1">
      <alignment horizontal="left" vertical="center"/>
    </xf>
    <xf numFmtId="0" fontId="15" fillId="3" borderId="22" xfId="1" applyFont="1" applyFill="1" applyBorder="1" applyAlignment="1">
      <alignment horizontal="left" vertical="center"/>
    </xf>
    <xf numFmtId="0" fontId="48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41" fillId="0" borderId="31" xfId="31" applyFont="1" applyFill="1" applyBorder="1" applyAlignment="1">
      <alignment horizontal="center" vertical="center"/>
    </xf>
    <xf numFmtId="0" fontId="41" fillId="0" borderId="32" xfId="31" applyFont="1" applyFill="1" applyBorder="1" applyAlignment="1">
      <alignment horizontal="center" vertical="center"/>
    </xf>
    <xf numFmtId="0" fontId="41" fillId="0" borderId="33" xfId="31" applyFont="1" applyFill="1" applyBorder="1" applyAlignment="1">
      <alignment horizontal="center" vertical="center"/>
    </xf>
    <xf numFmtId="0" fontId="21" fillId="0" borderId="40" xfId="31" applyFont="1" applyFill="1" applyBorder="1" applyAlignment="1">
      <alignment horizontal="center" vertical="center"/>
    </xf>
    <xf numFmtId="0" fontId="21" fillId="0" borderId="41" xfId="31" applyFont="1" applyFill="1" applyBorder="1" applyAlignment="1">
      <alignment horizontal="center" vertical="center"/>
    </xf>
    <xf numFmtId="0" fontId="21" fillId="0" borderId="42" xfId="31" applyFont="1" applyFill="1" applyBorder="1" applyAlignment="1">
      <alignment horizontal="center" vertical="center"/>
    </xf>
    <xf numFmtId="0" fontId="21" fillId="9" borderId="40" xfId="31" applyFont="1" applyFill="1" applyBorder="1" applyAlignment="1">
      <alignment horizontal="center" vertical="center"/>
    </xf>
    <xf numFmtId="0" fontId="21" fillId="9" borderId="43" xfId="31" applyFont="1" applyFill="1" applyBorder="1" applyAlignment="1">
      <alignment horizontal="center" vertical="center"/>
    </xf>
    <xf numFmtId="0" fontId="24" fillId="9" borderId="38" xfId="31" applyFont="1" applyFill="1" applyBorder="1" applyAlignment="1">
      <alignment horizontal="center" vertical="top"/>
    </xf>
    <xf numFmtId="0" fontId="24" fillId="9" borderId="55" xfId="31" applyFont="1" applyFill="1" applyBorder="1" applyAlignment="1">
      <alignment horizontal="center" vertical="top"/>
    </xf>
    <xf numFmtId="0" fontId="24" fillId="9" borderId="39" xfId="31" applyFont="1" applyFill="1" applyBorder="1" applyAlignment="1">
      <alignment horizontal="left" vertical="top" wrapText="1"/>
    </xf>
    <xf numFmtId="0" fontId="24" fillId="9" borderId="56" xfId="31" applyFont="1" applyFill="1" applyBorder="1" applyAlignment="1">
      <alignment horizontal="left" vertical="top" wrapText="1"/>
    </xf>
    <xf numFmtId="0" fontId="24" fillId="9" borderId="60" xfId="31" applyFont="1" applyFill="1" applyBorder="1" applyAlignment="1">
      <alignment horizontal="center" vertical="top"/>
    </xf>
    <xf numFmtId="0" fontId="24" fillId="9" borderId="61" xfId="31" applyFont="1" applyFill="1" applyBorder="1" applyAlignment="1">
      <alignment horizontal="justify" vertical="top"/>
    </xf>
    <xf numFmtId="0" fontId="24" fillId="9" borderId="56" xfId="31" applyFont="1" applyFill="1" applyBorder="1" applyAlignment="1">
      <alignment horizontal="justify" vertical="top"/>
    </xf>
    <xf numFmtId="0" fontId="30" fillId="9" borderId="73" xfId="31" applyFont="1" applyFill="1" applyBorder="1" applyAlignment="1">
      <alignment horizontal="left" vertical="center" textRotation="180"/>
    </xf>
    <xf numFmtId="0" fontId="30" fillId="9" borderId="75" xfId="31" applyFont="1" applyFill="1" applyBorder="1" applyAlignment="1">
      <alignment horizontal="left" vertical="center" textRotation="180"/>
    </xf>
    <xf numFmtId="0" fontId="30" fillId="9" borderId="89" xfId="31" applyFont="1" applyFill="1" applyBorder="1" applyAlignment="1">
      <alignment horizontal="left" vertical="center" textRotation="180"/>
    </xf>
    <xf numFmtId="0" fontId="37" fillId="9" borderId="44" xfId="31" applyFont="1" applyFill="1" applyBorder="1" applyAlignment="1">
      <alignment horizontal="center" vertical="center" textRotation="180"/>
    </xf>
    <xf numFmtId="0" fontId="37" fillId="9" borderId="19" xfId="31" applyFont="1" applyFill="1" applyBorder="1" applyAlignment="1">
      <alignment horizontal="center" vertical="center" textRotation="180"/>
    </xf>
    <xf numFmtId="0" fontId="37" fillId="9" borderId="76" xfId="31" applyFont="1" applyFill="1" applyBorder="1" applyAlignment="1">
      <alignment horizontal="center" vertical="center" textRotation="180"/>
    </xf>
    <xf numFmtId="0" fontId="37" fillId="9" borderId="85" xfId="31" applyFont="1" applyFill="1" applyBorder="1" applyAlignment="1">
      <alignment horizontal="center" vertical="center" textRotation="180"/>
    </xf>
    <xf numFmtId="0" fontId="24" fillId="9" borderId="71" xfId="31" applyFont="1" applyFill="1" applyBorder="1" applyAlignment="1">
      <alignment horizontal="center" vertical="top"/>
    </xf>
    <xf numFmtId="0" fontId="24" fillId="9" borderId="6" xfId="31" applyFont="1" applyFill="1" applyBorder="1" applyAlignment="1">
      <alignment horizontal="justify" vertical="top"/>
    </xf>
    <xf numFmtId="0" fontId="21" fillId="9" borderId="35" xfId="31" applyFont="1" applyFill="1" applyBorder="1" applyAlignment="1">
      <alignment horizontal="center" vertical="center" textRotation="180" wrapText="1"/>
    </xf>
    <xf numFmtId="0" fontId="21" fillId="9" borderId="44" xfId="31" applyFont="1" applyFill="1" applyBorder="1" applyAlignment="1">
      <alignment horizontal="center" vertical="center" textRotation="180" wrapText="1"/>
    </xf>
    <xf numFmtId="0" fontId="21" fillId="9" borderId="69" xfId="31" applyFont="1" applyFill="1" applyBorder="1" applyAlignment="1">
      <alignment horizontal="center" vertical="center" textRotation="180" wrapText="1"/>
    </xf>
    <xf numFmtId="0" fontId="21" fillId="9" borderId="38" xfId="31" applyFont="1" applyFill="1" applyBorder="1" applyAlignment="1">
      <alignment horizontal="center" vertical="center"/>
    </xf>
    <xf numFmtId="0" fontId="21" fillId="9" borderId="46" xfId="31" applyFont="1" applyFill="1" applyBorder="1" applyAlignment="1">
      <alignment horizontal="center" vertical="center"/>
    </xf>
    <xf numFmtId="0" fontId="21" fillId="9" borderId="18" xfId="31" applyFont="1" applyFill="1" applyBorder="1" applyAlignment="1">
      <alignment horizontal="center" vertical="center" textRotation="180"/>
    </xf>
    <xf numFmtId="0" fontId="1" fillId="0" borderId="18" xfId="30" applyBorder="1"/>
    <xf numFmtId="0" fontId="1" fillId="0" borderId="20" xfId="30" applyBorder="1"/>
    <xf numFmtId="0" fontId="21" fillId="9" borderId="45" xfId="31" applyFont="1" applyFill="1" applyBorder="1" applyAlignment="1">
      <alignment horizontal="center" vertical="center" textRotation="180"/>
    </xf>
    <xf numFmtId="0" fontId="1" fillId="0" borderId="45" xfId="30" applyBorder="1"/>
    <xf numFmtId="0" fontId="1" fillId="0" borderId="70" xfId="30" applyBorder="1"/>
    <xf numFmtId="0" fontId="0" fillId="15" borderId="61" xfId="0" applyFill="1" applyBorder="1" applyAlignment="1">
      <alignment horizontal="center"/>
    </xf>
    <xf numFmtId="0" fontId="0" fillId="15" borderId="56" xfId="0" applyFill="1" applyBorder="1" applyAlignment="1">
      <alignment horizontal="center"/>
    </xf>
    <xf numFmtId="0" fontId="0" fillId="15" borderId="6" xfId="0" applyFill="1" applyBorder="1" applyAlignment="1">
      <alignment horizontal="center"/>
    </xf>
    <xf numFmtId="0" fontId="0" fillId="15" borderId="61" xfId="0" applyFill="1" applyBorder="1" applyAlignment="1">
      <alignment horizontal="center" wrapText="1"/>
    </xf>
    <xf numFmtId="0" fontId="0" fillId="15" borderId="56" xfId="0" applyFill="1" applyBorder="1" applyAlignment="1">
      <alignment horizontal="center" wrapText="1"/>
    </xf>
    <xf numFmtId="0" fontId="0" fillId="15" borderId="6" xfId="0" applyFill="1" applyBorder="1" applyAlignment="1">
      <alignment horizontal="center" wrapText="1"/>
    </xf>
    <xf numFmtId="0" fontId="49" fillId="15" borderId="31" xfId="36" applyFill="1" applyBorder="1" applyAlignment="1" applyProtection="1">
      <alignment horizontal="center" wrapText="1"/>
    </xf>
    <xf numFmtId="0" fontId="46" fillId="15" borderId="32" xfId="36" applyFont="1" applyFill="1" applyBorder="1" applyAlignment="1" applyProtection="1">
      <alignment horizontal="center" wrapText="1"/>
    </xf>
    <xf numFmtId="0" fontId="46" fillId="15" borderId="33" xfId="36" applyFont="1" applyFill="1" applyBorder="1" applyAlignment="1" applyProtection="1">
      <alignment horizontal="center" wrapText="1"/>
    </xf>
    <xf numFmtId="0" fontId="0" fillId="15" borderId="31" xfId="0" applyFill="1" applyBorder="1" applyAlignment="1">
      <alignment horizontal="center"/>
    </xf>
    <xf numFmtId="0" fontId="0" fillId="15" borderId="32" xfId="0" applyFill="1" applyBorder="1" applyAlignment="1">
      <alignment horizontal="center"/>
    </xf>
    <xf numFmtId="0" fontId="0" fillId="15" borderId="33" xfId="0" applyFill="1" applyBorder="1" applyAlignment="1">
      <alignment horizontal="center"/>
    </xf>
    <xf numFmtId="0" fontId="46" fillId="15" borderId="31" xfId="36" applyFont="1" applyFill="1" applyBorder="1" applyAlignment="1" applyProtection="1">
      <alignment horizontal="center" wrapText="1"/>
    </xf>
    <xf numFmtId="0" fontId="0" fillId="15" borderId="31" xfId="0" applyFill="1" applyBorder="1" applyAlignment="1">
      <alignment horizontal="center" wrapText="1"/>
    </xf>
    <xf numFmtId="0" fontId="0" fillId="15" borderId="32" xfId="0" applyFill="1" applyBorder="1" applyAlignment="1">
      <alignment horizontal="center" wrapText="1"/>
    </xf>
    <xf numFmtId="0" fontId="0" fillId="15" borderId="33" xfId="0" applyFill="1" applyBorder="1" applyAlignment="1">
      <alignment horizontal="center" wrapText="1"/>
    </xf>
    <xf numFmtId="0" fontId="0" fillId="15" borderId="31" xfId="0" applyFill="1" applyBorder="1" applyAlignment="1">
      <alignment horizontal="center" vertical="center" wrapText="1"/>
    </xf>
    <xf numFmtId="0" fontId="0" fillId="15" borderId="32" xfId="0" applyFill="1" applyBorder="1" applyAlignment="1">
      <alignment horizontal="center" vertical="center" wrapText="1"/>
    </xf>
    <xf numFmtId="0" fontId="0" fillId="15" borderId="33" xfId="0" applyFill="1" applyBorder="1" applyAlignment="1">
      <alignment horizontal="center" vertical="center" wrapText="1"/>
    </xf>
    <xf numFmtId="0" fontId="0" fillId="6" borderId="61" xfId="0" applyFill="1" applyBorder="1" applyAlignment="1">
      <alignment horizontal="center" wrapText="1"/>
    </xf>
    <xf numFmtId="0" fontId="0" fillId="6" borderId="56" xfId="0" applyFill="1" applyBorder="1" applyAlignment="1">
      <alignment horizontal="center" wrapText="1"/>
    </xf>
    <xf numFmtId="0" fontId="50" fillId="6" borderId="31" xfId="36" applyFont="1" applyFill="1" applyBorder="1" applyAlignment="1" applyProtection="1">
      <alignment horizontal="center" wrapText="1"/>
    </xf>
    <xf numFmtId="0" fontId="50" fillId="6" borderId="32" xfId="36" applyFont="1" applyFill="1" applyBorder="1" applyAlignment="1" applyProtection="1">
      <alignment horizontal="center" wrapText="1"/>
    </xf>
    <xf numFmtId="0" fontId="50" fillId="6" borderId="33" xfId="36" applyFont="1" applyFill="1" applyBorder="1" applyAlignment="1" applyProtection="1">
      <alignment horizontal="center" wrapText="1"/>
    </xf>
    <xf numFmtId="0" fontId="46" fillId="6" borderId="31" xfId="36" applyFont="1" applyFill="1" applyBorder="1" applyAlignment="1" applyProtection="1">
      <alignment horizontal="center" wrapText="1"/>
    </xf>
    <xf numFmtId="0" fontId="46" fillId="6" borderId="32" xfId="36" applyFont="1" applyFill="1" applyBorder="1" applyAlignment="1" applyProtection="1">
      <alignment horizontal="center" wrapText="1"/>
    </xf>
    <xf numFmtId="0" fontId="46" fillId="6" borderId="33" xfId="36" applyFont="1" applyFill="1" applyBorder="1" applyAlignment="1" applyProtection="1">
      <alignment horizontal="center" wrapText="1"/>
    </xf>
    <xf numFmtId="0" fontId="49" fillId="6" borderId="31" xfId="36" applyFill="1" applyBorder="1" applyAlignment="1" applyProtection="1">
      <alignment horizontal="center" wrapText="1"/>
    </xf>
    <xf numFmtId="0" fontId="49" fillId="6" borderId="32" xfId="36" applyFill="1" applyBorder="1" applyAlignment="1" applyProtection="1">
      <alignment horizontal="center" wrapText="1"/>
    </xf>
    <xf numFmtId="0" fontId="49" fillId="6" borderId="33" xfId="36" applyFill="1" applyBorder="1" applyAlignment="1" applyProtection="1">
      <alignment horizontal="center" wrapText="1"/>
    </xf>
    <xf numFmtId="0" fontId="0" fillId="6" borderId="6" xfId="0" applyFill="1" applyBorder="1" applyAlignment="1">
      <alignment horizontal="center"/>
    </xf>
    <xf numFmtId="0" fontId="0" fillId="0" borderId="61" xfId="0" applyFill="1" applyBorder="1" applyAlignment="1">
      <alignment horizontal="center"/>
    </xf>
    <xf numFmtId="0" fontId="0" fillId="0" borderId="56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61" xfId="0" applyFill="1" applyBorder="1" applyAlignment="1">
      <alignment horizontal="center" wrapText="1"/>
    </xf>
    <xf numFmtId="0" fontId="0" fillId="0" borderId="56" xfId="0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46" fillId="0" borderId="31" xfId="36" applyFont="1" applyFill="1" applyBorder="1" applyAlignment="1" applyProtection="1">
      <alignment horizontal="center" wrapText="1"/>
    </xf>
    <xf numFmtId="0" fontId="19" fillId="0" borderId="32" xfId="0" applyFont="1" applyFill="1" applyBorder="1" applyAlignment="1">
      <alignment horizontal="center" wrapText="1"/>
    </xf>
    <xf numFmtId="0" fontId="19" fillId="0" borderId="33" xfId="0" applyFont="1" applyFill="1" applyBorder="1" applyAlignment="1">
      <alignment horizontal="center" wrapText="1"/>
    </xf>
    <xf numFmtId="0" fontId="46" fillId="0" borderId="32" xfId="36" applyFont="1" applyFill="1" applyBorder="1" applyAlignment="1" applyProtection="1">
      <alignment horizontal="center" wrapText="1"/>
    </xf>
    <xf numFmtId="0" fontId="46" fillId="0" borderId="33" xfId="36" applyFont="1" applyFill="1" applyBorder="1" applyAlignment="1" applyProtection="1">
      <alignment horizontal="center" wrapText="1"/>
    </xf>
    <xf numFmtId="0" fontId="19" fillId="0" borderId="31" xfId="0" applyFont="1" applyFill="1" applyBorder="1" applyAlignment="1">
      <alignment horizontal="center" vertical="top" wrapText="1"/>
    </xf>
    <xf numFmtId="0" fontId="19" fillId="0" borderId="32" xfId="0" applyFont="1" applyFill="1" applyBorder="1" applyAlignment="1">
      <alignment horizontal="center" vertical="top" wrapText="1"/>
    </xf>
    <xf numFmtId="0" fontId="19" fillId="0" borderId="33" xfId="0" applyFont="1" applyFill="1" applyBorder="1" applyAlignment="1">
      <alignment horizontal="center" vertical="top" wrapText="1"/>
    </xf>
    <xf numFmtId="0" fontId="50" fillId="0" borderId="31" xfId="36" applyFont="1" applyFill="1" applyBorder="1" applyAlignment="1" applyProtection="1">
      <alignment horizontal="center" wrapText="1"/>
    </xf>
    <xf numFmtId="0" fontId="50" fillId="0" borderId="32" xfId="36" applyFont="1" applyFill="1" applyBorder="1" applyAlignment="1" applyProtection="1">
      <alignment horizontal="center" wrapText="1"/>
    </xf>
    <xf numFmtId="0" fontId="50" fillId="0" borderId="33" xfId="36" applyFont="1" applyFill="1" applyBorder="1" applyAlignment="1" applyProtection="1">
      <alignment horizontal="center" wrapText="1"/>
    </xf>
    <xf numFmtId="0" fontId="0" fillId="6" borderId="61" xfId="0" applyFill="1" applyBorder="1" applyAlignment="1">
      <alignment horizontal="center"/>
    </xf>
    <xf numFmtId="0" fontId="0" fillId="6" borderId="56" xfId="0" applyFill="1" applyBorder="1" applyAlignment="1">
      <alignment horizontal="center"/>
    </xf>
    <xf numFmtId="0" fontId="0" fillId="6" borderId="6" xfId="0" applyFill="1" applyBorder="1" applyAlignment="1">
      <alignment horizontal="center" wrapText="1"/>
    </xf>
    <xf numFmtId="0" fontId="0" fillId="0" borderId="31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0" fontId="49" fillId="0" borderId="31" xfId="36" applyFill="1" applyBorder="1" applyAlignment="1" applyProtection="1">
      <alignment horizontal="center" wrapText="1"/>
    </xf>
    <xf numFmtId="0" fontId="49" fillId="0" borderId="32" xfId="36" applyFill="1" applyBorder="1" applyAlignment="1" applyProtection="1">
      <alignment horizontal="center" wrapText="1"/>
    </xf>
    <xf numFmtId="0" fontId="49" fillId="0" borderId="33" xfId="36" applyFill="1" applyBorder="1" applyAlignment="1" applyProtection="1">
      <alignment horizontal="center" wrapText="1"/>
    </xf>
    <xf numFmtId="0" fontId="0" fillId="6" borderId="31" xfId="0" applyFill="1" applyBorder="1" applyAlignment="1">
      <alignment horizontal="center"/>
    </xf>
    <xf numFmtId="0" fontId="0" fillId="6" borderId="32" xfId="0" applyFill="1" applyBorder="1" applyAlignment="1">
      <alignment horizontal="center"/>
    </xf>
    <xf numFmtId="0" fontId="0" fillId="6" borderId="33" xfId="0" applyFill="1" applyBorder="1" applyAlignment="1">
      <alignment horizontal="center"/>
    </xf>
    <xf numFmtId="0" fontId="0" fillId="0" borderId="32" xfId="0" applyFill="1" applyBorder="1" applyAlignment="1">
      <alignment horizontal="center" wrapText="1"/>
    </xf>
    <xf numFmtId="0" fontId="0" fillId="0" borderId="33" xfId="0" applyFill="1" applyBorder="1" applyAlignment="1">
      <alignment horizontal="center" wrapText="1"/>
    </xf>
    <xf numFmtId="0" fontId="0" fillId="6" borderId="31" xfId="0" applyFill="1" applyBorder="1" applyAlignment="1">
      <alignment horizontal="center" wrapText="1"/>
    </xf>
    <xf numFmtId="0" fontId="0" fillId="6" borderId="32" xfId="0" applyFill="1" applyBorder="1" applyAlignment="1">
      <alignment horizontal="center" wrapText="1"/>
    </xf>
    <xf numFmtId="0" fontId="0" fillId="6" borderId="33" xfId="0" applyFill="1" applyBorder="1" applyAlignment="1">
      <alignment horizontal="center" wrapText="1"/>
    </xf>
    <xf numFmtId="0" fontId="51" fillId="0" borderId="32" xfId="0" applyFont="1" applyFill="1" applyBorder="1" applyAlignment="1">
      <alignment horizontal="center" wrapText="1"/>
    </xf>
    <xf numFmtId="0" fontId="51" fillId="0" borderId="33" xfId="0" applyFont="1" applyFill="1" applyBorder="1" applyAlignment="1">
      <alignment horizontal="center" wrapText="1"/>
    </xf>
    <xf numFmtId="0" fontId="46" fillId="0" borderId="31" xfId="36" applyFont="1" applyFill="1" applyBorder="1" applyAlignment="1" applyProtection="1">
      <alignment horizontal="center" vertical="center" wrapText="1"/>
    </xf>
    <xf numFmtId="0" fontId="46" fillId="0" borderId="32" xfId="36" applyFont="1" applyFill="1" applyBorder="1" applyAlignment="1" applyProtection="1">
      <alignment horizontal="center" vertical="center" wrapText="1"/>
    </xf>
    <xf numFmtId="0" fontId="46" fillId="0" borderId="33" xfId="36" applyFont="1" applyFill="1" applyBorder="1" applyAlignment="1" applyProtection="1">
      <alignment horizontal="center" vertical="center" wrapText="1"/>
    </xf>
    <xf numFmtId="0" fontId="0" fillId="0" borderId="31" xfId="0" applyFill="1" applyBorder="1" applyAlignment="1">
      <alignment horizontal="center" wrapText="1"/>
    </xf>
    <xf numFmtId="0" fontId="46" fillId="0" borderId="32" xfId="0" applyFont="1" applyFill="1" applyBorder="1" applyAlignment="1">
      <alignment horizontal="center" wrapText="1"/>
    </xf>
    <xf numFmtId="0" fontId="46" fillId="0" borderId="33" xfId="0" applyFont="1" applyFill="1" applyBorder="1" applyAlignment="1">
      <alignment horizontal="center" wrapText="1"/>
    </xf>
    <xf numFmtId="0" fontId="50" fillId="0" borderId="32" xfId="0" applyFont="1" applyFill="1" applyBorder="1" applyAlignment="1">
      <alignment horizontal="center" wrapText="1"/>
    </xf>
    <xf numFmtId="0" fontId="50" fillId="0" borderId="33" xfId="0" applyFont="1" applyFill="1" applyBorder="1" applyAlignment="1">
      <alignment horizontal="center" wrapText="1"/>
    </xf>
    <xf numFmtId="0" fontId="46" fillId="15" borderId="32" xfId="0" applyFont="1" applyFill="1" applyBorder="1" applyAlignment="1">
      <alignment horizontal="center" wrapText="1"/>
    </xf>
    <xf numFmtId="0" fontId="46" fillId="15" borderId="33" xfId="0" applyFont="1" applyFill="1" applyBorder="1" applyAlignment="1">
      <alignment horizontal="center" wrapText="1"/>
    </xf>
    <xf numFmtId="0" fontId="50" fillId="15" borderId="32" xfId="0" applyFont="1" applyFill="1" applyBorder="1" applyAlignment="1">
      <alignment horizontal="center" wrapText="1"/>
    </xf>
    <xf numFmtId="0" fontId="50" fillId="15" borderId="33" xfId="0" applyFont="1" applyFill="1" applyBorder="1" applyAlignment="1">
      <alignment horizontal="center" wrapText="1"/>
    </xf>
    <xf numFmtId="0" fontId="50" fillId="15" borderId="31" xfId="36" applyFont="1" applyFill="1" applyBorder="1" applyAlignment="1" applyProtection="1">
      <alignment horizontal="center" wrapText="1"/>
    </xf>
    <xf numFmtId="0" fontId="0" fillId="0" borderId="61" xfId="0" applyBorder="1" applyAlignment="1">
      <alignment horizontal="center"/>
    </xf>
    <xf numFmtId="0" fontId="0" fillId="0" borderId="56" xfId="0" applyBorder="1" applyAlignment="1">
      <alignment horizontal="center"/>
    </xf>
    <xf numFmtId="0" fontId="0" fillId="0" borderId="61" xfId="0" applyBorder="1" applyAlignment="1">
      <alignment horizontal="center" wrapText="1"/>
    </xf>
    <xf numFmtId="0" fontId="0" fillId="0" borderId="56" xfId="0" applyBorder="1" applyAlignment="1">
      <alignment horizontal="center" wrapText="1"/>
    </xf>
    <xf numFmtId="0" fontId="52" fillId="6" borderId="31" xfId="36" applyFont="1" applyFill="1" applyBorder="1" applyAlignment="1" applyProtection="1">
      <alignment horizontal="center" wrapText="1"/>
    </xf>
    <xf numFmtId="0" fontId="52" fillId="6" borderId="32" xfId="0" applyFont="1" applyFill="1" applyBorder="1" applyAlignment="1">
      <alignment horizontal="center" wrapText="1"/>
    </xf>
    <xf numFmtId="0" fontId="52" fillId="6" borderId="33" xfId="0" applyFont="1" applyFill="1" applyBorder="1" applyAlignment="1">
      <alignment horizontal="center" wrapText="1"/>
    </xf>
    <xf numFmtId="0" fontId="50" fillId="6" borderId="32" xfId="0" applyFont="1" applyFill="1" applyBorder="1" applyAlignment="1">
      <alignment horizontal="center" wrapText="1"/>
    </xf>
    <xf numFmtId="0" fontId="50" fillId="6" borderId="33" xfId="0" applyFont="1" applyFill="1" applyBorder="1" applyAlignment="1">
      <alignment horizontal="center" wrapText="1"/>
    </xf>
    <xf numFmtId="0" fontId="57" fillId="0" borderId="35" xfId="31" applyFont="1" applyFill="1" applyBorder="1" applyAlignment="1">
      <alignment vertical="center"/>
    </xf>
    <xf numFmtId="0" fontId="58" fillId="0" borderId="35" xfId="31" applyFont="1" applyFill="1" applyBorder="1" applyAlignment="1">
      <alignment horizontal="left" vertical="center" wrapText="1"/>
    </xf>
    <xf numFmtId="0" fontId="58" fillId="0" borderId="95" xfId="31" applyFont="1" applyFill="1" applyBorder="1" applyAlignment="1">
      <alignment horizontal="left" vertical="center" wrapText="1"/>
    </xf>
    <xf numFmtId="0" fontId="58" fillId="0" borderId="37" xfId="31" applyFont="1" applyFill="1" applyBorder="1" applyAlignment="1">
      <alignment horizontal="left" vertical="center" wrapText="1"/>
    </xf>
    <xf numFmtId="0" fontId="59" fillId="0" borderId="35" xfId="31" applyFont="1" applyFill="1" applyBorder="1" applyAlignment="1">
      <alignment horizontal="left" vertical="top"/>
    </xf>
    <xf numFmtId="0" fontId="59" fillId="0" borderId="37" xfId="31" applyFont="1" applyFill="1" applyBorder="1" applyAlignment="1">
      <alignment horizontal="left" vertical="top"/>
    </xf>
    <xf numFmtId="0" fontId="57" fillId="0" borderId="0" xfId="31" applyFont="1" applyFill="1" applyAlignment="1">
      <alignment vertical="center"/>
    </xf>
    <xf numFmtId="0" fontId="57" fillId="0" borderId="44" xfId="31" applyFont="1" applyFill="1" applyBorder="1" applyAlignment="1">
      <alignment vertical="center"/>
    </xf>
    <xf numFmtId="0" fontId="58" fillId="0" borderId="44" xfId="31" applyFont="1" applyFill="1" applyBorder="1" applyAlignment="1">
      <alignment horizontal="left" vertical="center" wrapText="1"/>
    </xf>
    <xf numFmtId="0" fontId="58" fillId="0" borderId="0" xfId="31" applyFont="1" applyFill="1" applyBorder="1" applyAlignment="1">
      <alignment horizontal="left" vertical="center" wrapText="1"/>
    </xf>
    <xf numFmtId="0" fontId="58" fillId="0" borderId="45" xfId="31" applyFont="1" applyFill="1" applyBorder="1" applyAlignment="1">
      <alignment horizontal="left" vertical="center" wrapText="1"/>
    </xf>
    <xf numFmtId="0" fontId="59" fillId="0" borderId="44" xfId="31" applyFont="1" applyFill="1" applyBorder="1" applyAlignment="1">
      <alignment horizontal="left" vertical="top"/>
    </xf>
    <xf numFmtId="0" fontId="59" fillId="0" borderId="45" xfId="31" applyFont="1" applyFill="1" applyBorder="1" applyAlignment="1">
      <alignment horizontal="left" vertical="top"/>
    </xf>
    <xf numFmtId="0" fontId="60" fillId="0" borderId="44" xfId="31" applyFont="1" applyFill="1" applyBorder="1" applyAlignment="1">
      <alignment vertical="center" wrapText="1"/>
    </xf>
    <xf numFmtId="0" fontId="60" fillId="0" borderId="0" xfId="31" applyFont="1" applyFill="1" applyBorder="1" applyAlignment="1">
      <alignment vertical="center" wrapText="1"/>
    </xf>
    <xf numFmtId="0" fontId="60" fillId="0" borderId="45" xfId="31" applyFont="1" applyFill="1" applyBorder="1" applyAlignment="1">
      <alignment vertical="center" wrapText="1"/>
    </xf>
    <xf numFmtId="0" fontId="59" fillId="0" borderId="76" xfId="31" applyFont="1" applyFill="1" applyBorder="1" applyAlignment="1">
      <alignment horizontal="left" vertical="top"/>
    </xf>
    <xf numFmtId="0" fontId="59" fillId="0" borderId="88" xfId="31" applyFont="1" applyFill="1" applyBorder="1" applyAlignment="1">
      <alignment horizontal="left" vertical="top"/>
    </xf>
    <xf numFmtId="0" fontId="57" fillId="0" borderId="76" xfId="31" applyFont="1" applyFill="1" applyBorder="1" applyAlignment="1">
      <alignment vertical="center"/>
    </xf>
    <xf numFmtId="0" fontId="60" fillId="0" borderId="76" xfId="31" applyFont="1" applyFill="1" applyBorder="1" applyAlignment="1">
      <alignment vertical="center" wrapText="1"/>
    </xf>
    <xf numFmtId="0" fontId="60" fillId="0" borderId="87" xfId="31" applyFont="1" applyFill="1" applyBorder="1" applyAlignment="1">
      <alignment vertical="center" wrapText="1"/>
    </xf>
    <xf numFmtId="0" fontId="60" fillId="0" borderId="88" xfId="31" applyFont="1" applyFill="1" applyBorder="1" applyAlignment="1">
      <alignment vertical="center" wrapText="1"/>
    </xf>
    <xf numFmtId="0" fontId="60" fillId="0" borderId="110" xfId="31" applyFont="1" applyFill="1" applyBorder="1" applyAlignment="1">
      <alignment horizontal="center" vertical="center"/>
    </xf>
    <xf numFmtId="10" fontId="60" fillId="0" borderId="111" xfId="31" applyNumberFormat="1" applyFont="1" applyFill="1" applyBorder="1" applyAlignment="1">
      <alignment horizontal="center" vertical="center"/>
    </xf>
    <xf numFmtId="0" fontId="61" fillId="0" borderId="112" xfId="0" applyFont="1" applyFill="1" applyBorder="1" applyAlignment="1">
      <alignment horizontal="center" vertical="center" wrapText="1"/>
    </xf>
    <xf numFmtId="0" fontId="61" fillId="0" borderId="113" xfId="0" applyFont="1" applyFill="1" applyBorder="1" applyAlignment="1">
      <alignment horizontal="center" vertical="center" wrapText="1"/>
    </xf>
    <xf numFmtId="2" fontId="62" fillId="0" borderId="113" xfId="0" applyNumberFormat="1" applyFont="1" applyFill="1" applyBorder="1" applyAlignment="1">
      <alignment horizontal="center" vertical="center" wrapText="1"/>
    </xf>
    <xf numFmtId="2" fontId="61" fillId="0" borderId="113" xfId="0" applyNumberFormat="1" applyFont="1" applyFill="1" applyBorder="1" applyAlignment="1">
      <alignment horizontal="center" vertical="center" wrapText="1"/>
    </xf>
    <xf numFmtId="2" fontId="61" fillId="0" borderId="114" xfId="0" applyNumberFormat="1" applyFont="1" applyFill="1" applyBorder="1" applyAlignment="1">
      <alignment horizontal="center" vertical="center" wrapText="1"/>
    </xf>
    <xf numFmtId="0" fontId="0" fillId="0" borderId="100" xfId="0" applyFont="1" applyFill="1" applyBorder="1" applyAlignment="1">
      <alignment horizontal="center" vertical="center"/>
    </xf>
    <xf numFmtId="0" fontId="0" fillId="0" borderId="42" xfId="0" applyFont="1" applyFill="1" applyBorder="1" applyAlignment="1">
      <alignment horizontal="center" vertical="center"/>
    </xf>
    <xf numFmtId="0" fontId="0" fillId="0" borderId="43" xfId="0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19" fillId="0" borderId="107" xfId="31" applyFont="1" applyFill="1" applyBorder="1" applyAlignment="1">
      <alignment horizontal="center" vertical="center"/>
    </xf>
    <xf numFmtId="0" fontId="19" fillId="0" borderId="115" xfId="31" applyFont="1" applyFill="1" applyBorder="1" applyAlignment="1">
      <alignment horizontal="center" vertical="center"/>
    </xf>
    <xf numFmtId="0" fontId="19" fillId="0" borderId="115" xfId="31" applyFont="1" applyFill="1" applyBorder="1" applyAlignment="1">
      <alignment horizontal="justify" vertical="center" wrapText="1"/>
    </xf>
    <xf numFmtId="43" fontId="19" fillId="0" borderId="115" xfId="29" applyFont="1" applyFill="1" applyBorder="1" applyAlignment="1">
      <alignment horizontal="center" vertical="center"/>
    </xf>
    <xf numFmtId="43" fontId="19" fillId="0" borderId="106" xfId="29" applyFont="1" applyFill="1" applyBorder="1" applyAlignment="1">
      <alignment horizontal="center" vertical="center"/>
    </xf>
    <xf numFmtId="0" fontId="19" fillId="0" borderId="0" xfId="39" applyFont="1" applyFill="1" applyAlignment="1">
      <alignment vertical="center"/>
    </xf>
    <xf numFmtId="0" fontId="58" fillId="0" borderId="110" xfId="31" applyFont="1" applyFill="1" applyBorder="1" applyAlignment="1">
      <alignment horizontal="center" vertical="center" wrapText="1"/>
    </xf>
    <xf numFmtId="0" fontId="58" fillId="0" borderId="116" xfId="31" applyFont="1" applyFill="1" applyBorder="1" applyAlignment="1">
      <alignment horizontal="center" vertical="center" wrapText="1"/>
    </xf>
    <xf numFmtId="0" fontId="58" fillId="0" borderId="117" xfId="31" applyFont="1" applyFill="1" applyBorder="1" applyAlignment="1">
      <alignment horizontal="center" vertical="center" wrapText="1"/>
    </xf>
    <xf numFmtId="43" fontId="58" fillId="0" borderId="113" xfId="29" applyFont="1" applyFill="1" applyBorder="1" applyAlignment="1">
      <alignment horizontal="right" vertical="center"/>
    </xf>
    <xf numFmtId="0" fontId="58" fillId="0" borderId="113" xfId="31" applyFont="1" applyFill="1" applyBorder="1" applyAlignment="1">
      <alignment horizontal="center" vertical="center"/>
    </xf>
    <xf numFmtId="43" fontId="63" fillId="0" borderId="88" xfId="29" applyFont="1" applyFill="1" applyBorder="1" applyAlignment="1">
      <alignment vertical="center"/>
    </xf>
    <xf numFmtId="0" fontId="61" fillId="0" borderId="35" xfId="0" applyFont="1" applyFill="1" applyBorder="1" applyAlignment="1">
      <alignment horizontal="center" vertical="center" wrapText="1"/>
    </xf>
    <xf numFmtId="0" fontId="64" fillId="0" borderId="95" xfId="31" applyFont="1" applyFill="1" applyBorder="1" applyAlignment="1">
      <alignment horizontal="left" vertical="center" wrapText="1"/>
    </xf>
    <xf numFmtId="2" fontId="19" fillId="0" borderId="95" xfId="0" applyNumberFormat="1" applyFont="1" applyFill="1" applyBorder="1" applyAlignment="1">
      <alignment horizontal="center" vertical="center" wrapText="1"/>
    </xf>
    <xf numFmtId="0" fontId="0" fillId="0" borderId="95" xfId="0" applyFont="1" applyFill="1" applyBorder="1" applyAlignment="1">
      <alignment horizontal="center" vertical="center" wrapText="1"/>
    </xf>
    <xf numFmtId="43" fontId="61" fillId="0" borderId="37" xfId="29" applyFont="1" applyFill="1" applyBorder="1" applyAlignment="1">
      <alignment horizontal="center" vertical="center" wrapText="1"/>
    </xf>
    <xf numFmtId="0" fontId="61" fillId="0" borderId="44" xfId="0" applyFont="1" applyFill="1" applyBorder="1" applyAlignment="1">
      <alignment horizontal="center" vertical="center" wrapText="1"/>
    </xf>
    <xf numFmtId="0" fontId="64" fillId="0" borderId="0" xfId="31" applyFont="1" applyFill="1" applyBorder="1" applyAlignment="1">
      <alignment horizontal="left" vertical="center" wrapText="1"/>
    </xf>
    <xf numFmtId="2" fontId="19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43" fontId="61" fillId="0" borderId="45" xfId="29" applyFont="1" applyFill="1" applyBorder="1" applyAlignment="1">
      <alignment horizontal="center" vertical="center" wrapText="1"/>
    </xf>
    <xf numFmtId="0" fontId="62" fillId="0" borderId="76" xfId="0" applyFont="1" applyFill="1" applyBorder="1" applyAlignment="1">
      <alignment horizontal="center" vertical="center" wrapText="1"/>
    </xf>
    <xf numFmtId="0" fontId="64" fillId="0" borderId="87" xfId="31" applyFont="1" applyFill="1" applyBorder="1" applyAlignment="1">
      <alignment horizontal="left" vertical="center" wrapText="1"/>
    </xf>
    <xf numFmtId="2" fontId="19" fillId="0" borderId="87" xfId="0" applyNumberFormat="1" applyFont="1" applyFill="1" applyBorder="1" applyAlignment="1">
      <alignment horizontal="center" vertical="center" wrapText="1"/>
    </xf>
    <xf numFmtId="0" fontId="0" fillId="0" borderId="87" xfId="0" applyFont="1" applyFill="1" applyBorder="1" applyAlignment="1">
      <alignment horizontal="center" vertical="center" wrapText="1"/>
    </xf>
    <xf numFmtId="43" fontId="61" fillId="0" borderId="88" xfId="29" applyFont="1" applyFill="1" applyBorder="1" applyAlignment="1">
      <alignment horizontal="center" vertical="center" wrapText="1"/>
    </xf>
    <xf numFmtId="0" fontId="19" fillId="0" borderId="0" xfId="0" applyFont="1" applyFill="1" applyAlignment="1">
      <alignment vertical="center"/>
    </xf>
    <xf numFmtId="0" fontId="65" fillId="0" borderId="110" xfId="31" applyFont="1" applyFill="1" applyBorder="1" applyAlignment="1">
      <alignment horizontal="center" vertical="center" wrapText="1"/>
    </xf>
    <xf numFmtId="0" fontId="65" fillId="0" borderId="116" xfId="31" applyFont="1" applyFill="1" applyBorder="1" applyAlignment="1">
      <alignment horizontal="center" vertical="center" wrapText="1"/>
    </xf>
    <xf numFmtId="0" fontId="65" fillId="0" borderId="94" xfId="31" applyFont="1" applyFill="1" applyBorder="1" applyAlignment="1">
      <alignment horizontal="center" vertical="center" wrapText="1"/>
    </xf>
    <xf numFmtId="49" fontId="61" fillId="0" borderId="113" xfId="0" applyNumberFormat="1" applyFont="1" applyFill="1" applyBorder="1" applyAlignment="1">
      <alignment horizontal="justify" vertical="center" wrapText="1"/>
    </xf>
    <xf numFmtId="49" fontId="45" fillId="0" borderId="32" xfId="0" applyNumberFormat="1" applyFont="1" applyFill="1" applyBorder="1" applyAlignment="1">
      <alignment horizontal="justify" vertical="center" wrapText="1"/>
    </xf>
    <xf numFmtId="0" fontId="0" fillId="0" borderId="6" xfId="0" applyFill="1" applyBorder="1" applyAlignment="1">
      <alignment horizontal="justify" vertical="center" wrapText="1"/>
    </xf>
    <xf numFmtId="49" fontId="5" fillId="0" borderId="6" xfId="0" applyNumberFormat="1" applyFont="1" applyFill="1" applyBorder="1" applyAlignment="1">
      <alignment horizontal="justify" vertical="center" wrapText="1"/>
    </xf>
    <xf numFmtId="0" fontId="0" fillId="0" borderId="32" xfId="0" applyFill="1" applyBorder="1" applyAlignment="1">
      <alignment horizontal="justify" vertical="center" wrapText="1"/>
    </xf>
    <xf numFmtId="0" fontId="0" fillId="0" borderId="33" xfId="0" applyFill="1" applyBorder="1" applyAlignment="1">
      <alignment horizontal="justify" vertical="center" wrapText="1"/>
    </xf>
    <xf numFmtId="49" fontId="19" fillId="0" borderId="32" xfId="0" applyNumberFormat="1" applyFont="1" applyFill="1" applyBorder="1" applyAlignment="1">
      <alignment horizontal="justify" vertical="center" wrapText="1"/>
    </xf>
    <xf numFmtId="49" fontId="5" fillId="0" borderId="32" xfId="0" applyNumberFormat="1" applyFont="1" applyFill="1" applyBorder="1" applyAlignment="1">
      <alignment horizontal="justify" vertical="center" wrapText="1"/>
    </xf>
    <xf numFmtId="49" fontId="5" fillId="0" borderId="33" xfId="0" applyNumberFormat="1" applyFont="1" applyFill="1" applyBorder="1" applyAlignment="1">
      <alignment horizontal="justify" vertical="center" wrapText="1"/>
    </xf>
    <xf numFmtId="49" fontId="46" fillId="0" borderId="6" xfId="0" applyNumberFormat="1" applyFont="1" applyFill="1" applyBorder="1" applyAlignment="1">
      <alignment horizontal="justify" vertical="center" wrapText="1"/>
    </xf>
    <xf numFmtId="49" fontId="0" fillId="0" borderId="6" xfId="0" applyNumberFormat="1" applyFill="1" applyBorder="1" applyAlignment="1">
      <alignment horizontal="justify" vertical="center" wrapText="1"/>
    </xf>
    <xf numFmtId="49" fontId="0" fillId="0" borderId="32" xfId="0" applyNumberFormat="1" applyFill="1" applyBorder="1" applyAlignment="1">
      <alignment horizontal="justify" vertical="center" wrapText="1"/>
    </xf>
    <xf numFmtId="49" fontId="0" fillId="0" borderId="33" xfId="0" applyNumberFormat="1" applyFill="1" applyBorder="1" applyAlignment="1">
      <alignment horizontal="justify" vertical="center" wrapText="1"/>
    </xf>
    <xf numFmtId="0" fontId="0" fillId="0" borderId="74" xfId="0" applyFill="1" applyBorder="1" applyAlignment="1">
      <alignment horizontal="justify" vertical="center" wrapText="1"/>
    </xf>
    <xf numFmtId="0" fontId="19" fillId="0" borderId="6" xfId="0" applyFont="1" applyFill="1" applyBorder="1" applyAlignment="1">
      <alignment horizontal="justify" vertical="center" wrapText="1"/>
    </xf>
    <xf numFmtId="0" fontId="19" fillId="0" borderId="61" xfId="0" applyFont="1" applyFill="1" applyBorder="1" applyAlignment="1">
      <alignment horizontal="justify" vertical="center" wrapText="1"/>
    </xf>
    <xf numFmtId="0" fontId="19" fillId="0" borderId="16" xfId="0" applyFont="1" applyFill="1" applyBorder="1" applyAlignment="1">
      <alignment horizontal="justify" vertical="center" wrapText="1"/>
    </xf>
    <xf numFmtId="49" fontId="46" fillId="0" borderId="22" xfId="0" applyNumberFormat="1" applyFont="1" applyFill="1" applyBorder="1" applyAlignment="1">
      <alignment horizontal="justify" vertical="center" wrapText="1"/>
    </xf>
    <xf numFmtId="49" fontId="19" fillId="0" borderId="33" xfId="0" applyNumberFormat="1" applyFont="1" applyFill="1" applyBorder="1" applyAlignment="1">
      <alignment horizontal="justify" vertical="center" wrapText="1"/>
    </xf>
    <xf numFmtId="49" fontId="46" fillId="0" borderId="32" xfId="0" applyNumberFormat="1" applyFont="1" applyFill="1" applyBorder="1" applyAlignment="1">
      <alignment horizontal="justify" vertical="center" wrapText="1"/>
    </xf>
    <xf numFmtId="49" fontId="19" fillId="0" borderId="6" xfId="0" applyNumberFormat="1" applyFont="1" applyFill="1" applyBorder="1" applyAlignment="1">
      <alignment horizontal="justify" vertical="center" wrapText="1"/>
    </xf>
    <xf numFmtId="0" fontId="0" fillId="0" borderId="0" xfId="0" applyFill="1" applyAlignment="1">
      <alignment horizontal="justify" vertical="center" wrapText="1"/>
    </xf>
    <xf numFmtId="0" fontId="45" fillId="0" borderId="71" xfId="0" applyFont="1" applyFill="1" applyBorder="1" applyAlignment="1">
      <alignment horizontal="center" vertical="center" wrapText="1"/>
    </xf>
    <xf numFmtId="43" fontId="45" fillId="14" borderId="103" xfId="29" applyFont="1" applyFill="1" applyBorder="1" applyAlignment="1">
      <alignment horizontal="center" vertical="center" wrapText="1"/>
    </xf>
    <xf numFmtId="0" fontId="45" fillId="0" borderId="71" xfId="0" applyFont="1" applyFill="1" applyBorder="1" applyAlignment="1">
      <alignment horizontal="center" wrapText="1"/>
    </xf>
    <xf numFmtId="43" fontId="0" fillId="0" borderId="103" xfId="29" applyFont="1" applyFill="1" applyBorder="1" applyAlignment="1">
      <alignment horizontal="center" vertical="center" wrapText="1"/>
    </xf>
    <xf numFmtId="43" fontId="45" fillId="0" borderId="103" xfId="29" applyFont="1" applyFill="1" applyBorder="1" applyAlignment="1">
      <alignment horizontal="center" vertical="center" wrapText="1"/>
    </xf>
    <xf numFmtId="43" fontId="5" fillId="0" borderId="103" xfId="29" applyFont="1" applyFill="1" applyBorder="1" applyAlignment="1">
      <alignment horizontal="center" vertical="center" wrapText="1"/>
    </xf>
    <xf numFmtId="0" fontId="53" fillId="0" borderId="71" xfId="36" applyFont="1" applyFill="1" applyBorder="1" applyAlignment="1" applyProtection="1">
      <alignment horizontal="center" vertical="center"/>
    </xf>
    <xf numFmtId="0" fontId="47" fillId="0" borderId="71" xfId="0" applyFont="1" applyFill="1" applyBorder="1" applyAlignment="1">
      <alignment horizontal="center" vertical="center" wrapText="1"/>
    </xf>
    <xf numFmtId="0" fontId="47" fillId="0" borderId="60" xfId="0" applyFont="1" applyFill="1" applyBorder="1" applyAlignment="1">
      <alignment horizontal="center" vertical="center" wrapText="1"/>
    </xf>
    <xf numFmtId="43" fontId="19" fillId="0" borderId="103" xfId="29" applyFont="1" applyFill="1" applyBorder="1" applyAlignment="1">
      <alignment horizontal="center" vertical="center" wrapText="1"/>
    </xf>
    <xf numFmtId="0" fontId="45" fillId="0" borderId="44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justify" vertical="center" wrapText="1"/>
    </xf>
    <xf numFmtId="0" fontId="0" fillId="0" borderId="0" xfId="0" applyFont="1" applyAlignment="1">
      <alignment vertical="center"/>
    </xf>
    <xf numFmtId="0" fontId="64" fillId="0" borderId="0" xfId="0" applyFont="1" applyFill="1" applyBorder="1" applyAlignment="1">
      <alignment vertical="center"/>
    </xf>
    <xf numFmtId="0" fontId="64" fillId="0" borderId="0" xfId="0" applyFont="1" applyFill="1" applyBorder="1" applyAlignment="1" applyProtection="1">
      <alignment vertical="center"/>
    </xf>
    <xf numFmtId="0" fontId="66" fillId="0" borderId="35" xfId="0" applyFont="1" applyFill="1" applyBorder="1" applyAlignment="1" applyProtection="1">
      <alignment vertical="center" wrapText="1"/>
    </xf>
    <xf numFmtId="0" fontId="66" fillId="0" borderId="44" xfId="0" applyFont="1" applyFill="1" applyBorder="1" applyAlignment="1" applyProtection="1">
      <alignment vertical="center" wrapText="1"/>
    </xf>
    <xf numFmtId="0" fontId="67" fillId="0" borderId="0" xfId="0" applyFont="1" applyFill="1" applyBorder="1" applyAlignment="1">
      <alignment vertical="center"/>
    </xf>
    <xf numFmtId="0" fontId="67" fillId="0" borderId="0" xfId="0" applyFont="1" applyFill="1" applyBorder="1" applyAlignment="1" applyProtection="1">
      <alignment vertical="center"/>
    </xf>
    <xf numFmtId="0" fontId="66" fillId="0" borderId="76" xfId="0" applyFont="1" applyFill="1" applyBorder="1" applyAlignment="1" applyProtection="1">
      <alignment vertical="center" wrapText="1"/>
    </xf>
    <xf numFmtId="0" fontId="67" fillId="0" borderId="0" xfId="0" applyFont="1" applyFill="1" applyBorder="1" applyAlignment="1" applyProtection="1">
      <alignment vertical="center"/>
      <protection hidden="1"/>
    </xf>
    <xf numFmtId="0" fontId="67" fillId="0" borderId="0" xfId="0" applyFont="1" applyFill="1" applyBorder="1" applyAlignment="1" applyProtection="1">
      <alignment horizontal="center" vertical="center"/>
      <protection hidden="1"/>
    </xf>
    <xf numFmtId="0" fontId="68" fillId="0" borderId="96" xfId="0" applyFont="1" applyFill="1" applyBorder="1" applyAlignment="1" applyProtection="1">
      <alignment horizontal="center" vertical="center" wrapText="1"/>
    </xf>
    <xf numFmtId="0" fontId="68" fillId="0" borderId="97" xfId="0" applyFont="1" applyFill="1" applyBorder="1" applyAlignment="1" applyProtection="1">
      <alignment horizontal="center" vertical="center" wrapText="1"/>
    </xf>
    <xf numFmtId="0" fontId="68" fillId="0" borderId="41" xfId="0" applyFont="1" applyFill="1" applyBorder="1" applyAlignment="1" applyProtection="1">
      <alignment horizontal="center" vertical="center"/>
    </xf>
    <xf numFmtId="0" fontId="68" fillId="0" borderId="98" xfId="0" applyFont="1" applyFill="1" applyBorder="1" applyAlignment="1" applyProtection="1">
      <alignment horizontal="center" vertical="center"/>
    </xf>
    <xf numFmtId="0" fontId="68" fillId="0" borderId="99" xfId="0" applyFont="1" applyFill="1" applyBorder="1" applyAlignment="1" applyProtection="1">
      <alignment horizontal="center" vertical="center"/>
    </xf>
    <xf numFmtId="0" fontId="64" fillId="0" borderId="0" xfId="0" applyFont="1" applyFill="1" applyAlignment="1" applyProtection="1">
      <alignment vertical="center"/>
    </xf>
    <xf numFmtId="0" fontId="68" fillId="0" borderId="101" xfId="0" applyFont="1" applyFill="1" applyBorder="1" applyAlignment="1" applyProtection="1">
      <alignment horizontal="center" vertical="center" wrapText="1"/>
    </xf>
    <xf numFmtId="0" fontId="68" fillId="0" borderId="102" xfId="0" applyFont="1" applyFill="1" applyBorder="1" applyAlignment="1" applyProtection="1">
      <alignment horizontal="center" vertical="center" wrapText="1"/>
    </xf>
    <xf numFmtId="0" fontId="68" fillId="0" borderId="33" xfId="0" applyFont="1" applyFill="1" applyBorder="1" applyAlignment="1" applyProtection="1">
      <alignment horizontal="center" vertical="center" wrapText="1"/>
      <protection hidden="1"/>
    </xf>
    <xf numFmtId="0" fontId="68" fillId="0" borderId="103" xfId="0" applyFont="1" applyFill="1" applyBorder="1" applyAlignment="1" applyProtection="1">
      <alignment horizontal="center" vertical="center"/>
      <protection hidden="1"/>
    </xf>
    <xf numFmtId="0" fontId="64" fillId="0" borderId="0" xfId="0" applyFont="1" applyFill="1" applyAlignment="1">
      <alignment vertical="center"/>
    </xf>
    <xf numFmtId="0" fontId="68" fillId="0" borderId="104" xfId="0" applyFont="1" applyFill="1" applyBorder="1" applyAlignment="1" applyProtection="1">
      <alignment horizontal="center" vertical="center" wrapText="1"/>
    </xf>
    <xf numFmtId="0" fontId="68" fillId="0" borderId="105" xfId="0" applyFont="1" applyFill="1" applyBorder="1" applyAlignment="1" applyProtection="1">
      <alignment horizontal="center" vertical="center" wrapText="1"/>
    </xf>
    <xf numFmtId="0" fontId="68" fillId="0" borderId="49" xfId="0" applyFont="1" applyFill="1" applyBorder="1" applyAlignment="1" applyProtection="1">
      <alignment horizontal="center" vertical="center" wrapText="1"/>
      <protection hidden="1"/>
    </xf>
    <xf numFmtId="0" fontId="68" fillId="0" borderId="106" xfId="0" applyFont="1" applyFill="1" applyBorder="1" applyAlignment="1" applyProtection="1">
      <alignment horizontal="center" vertical="center"/>
      <protection hidden="1"/>
    </xf>
    <xf numFmtId="0" fontId="68" fillId="0" borderId="0" xfId="0" applyFont="1" applyFill="1" applyBorder="1" applyAlignment="1" applyProtection="1">
      <alignment vertical="center" wrapText="1"/>
    </xf>
    <xf numFmtId="0" fontId="69" fillId="0" borderId="0" xfId="0" applyFont="1" applyFill="1" applyBorder="1" applyAlignment="1">
      <alignment horizontal="center" vertical="center" wrapText="1"/>
    </xf>
    <xf numFmtId="0" fontId="68" fillId="0" borderId="0" xfId="0" applyFont="1" applyFill="1" applyBorder="1" applyAlignment="1" applyProtection="1">
      <alignment horizontal="center" vertical="center" wrapText="1"/>
    </xf>
    <xf numFmtId="0" fontId="68" fillId="0" borderId="0" xfId="0" applyFont="1" applyFill="1" applyBorder="1" applyAlignment="1" applyProtection="1">
      <alignment horizontal="center" vertical="center" wrapText="1"/>
      <protection hidden="1"/>
    </xf>
    <xf numFmtId="0" fontId="68" fillId="0" borderId="0" xfId="0" applyFont="1" applyFill="1" applyBorder="1" applyAlignment="1" applyProtection="1">
      <alignment horizontal="center" vertical="center"/>
      <protection hidden="1"/>
    </xf>
    <xf numFmtId="0" fontId="57" fillId="0" borderId="102" xfId="0" applyFont="1" applyFill="1" applyBorder="1" applyAlignment="1" applyProtection="1">
      <alignment horizontal="center" vertical="center"/>
    </xf>
    <xf numFmtId="0" fontId="70" fillId="0" borderId="0" xfId="0" applyNumberFormat="1" applyFont="1" applyFill="1" applyBorder="1" applyAlignment="1" applyProtection="1">
      <alignment horizontal="center" vertical="center"/>
    </xf>
    <xf numFmtId="2" fontId="70" fillId="0" borderId="0" xfId="0" applyNumberFormat="1" applyFont="1" applyFill="1" applyBorder="1" applyAlignment="1" applyProtection="1">
      <alignment vertical="center"/>
      <protection hidden="1"/>
    </xf>
    <xf numFmtId="43" fontId="70" fillId="0" borderId="0" xfId="29" applyFont="1" applyFill="1" applyBorder="1" applyAlignment="1" applyProtection="1">
      <alignment horizontal="center" vertical="center"/>
      <protection locked="0" hidden="1"/>
    </xf>
    <xf numFmtId="2" fontId="70" fillId="0" borderId="0" xfId="0" applyNumberFormat="1" applyFont="1" applyFill="1" applyBorder="1" applyAlignment="1">
      <alignment vertical="center"/>
    </xf>
    <xf numFmtId="170" fontId="70" fillId="0" borderId="0" xfId="0" applyNumberFormat="1" applyFont="1" applyFill="1" applyBorder="1" applyAlignment="1" applyProtection="1">
      <alignment vertical="center"/>
      <protection hidden="1"/>
    </xf>
    <xf numFmtId="43" fontId="70" fillId="0" borderId="0" xfId="29" applyFont="1" applyFill="1" applyBorder="1" applyAlignment="1" applyProtection="1">
      <alignment vertical="center"/>
      <protection locked="0"/>
    </xf>
    <xf numFmtId="172" fontId="69" fillId="0" borderId="41" xfId="29" applyNumberFormat="1" applyFont="1" applyFill="1" applyBorder="1" applyAlignment="1" applyProtection="1">
      <alignment vertical="center"/>
      <protection hidden="1"/>
    </xf>
    <xf numFmtId="164" fontId="69" fillId="0" borderId="105" xfId="0" applyNumberFormat="1" applyFont="1" applyFill="1" applyBorder="1" applyAlignment="1" applyProtection="1">
      <alignment vertical="center"/>
      <protection hidden="1"/>
    </xf>
    <xf numFmtId="172" fontId="69" fillId="0" borderId="49" xfId="29" applyNumberFormat="1" applyFont="1" applyFill="1" applyBorder="1" applyAlignment="1" applyProtection="1">
      <alignment vertical="center"/>
      <protection hidden="1"/>
    </xf>
    <xf numFmtId="10" fontId="57" fillId="0" borderId="98" xfId="35" applyNumberFormat="1" applyFont="1" applyFill="1" applyBorder="1" applyAlignment="1" applyProtection="1">
      <alignment vertical="center"/>
      <protection hidden="1"/>
    </xf>
    <xf numFmtId="10" fontId="57" fillId="0" borderId="103" xfId="35" applyNumberFormat="1" applyFont="1" applyFill="1" applyBorder="1" applyAlignment="1" applyProtection="1">
      <alignment vertical="center"/>
      <protection hidden="1"/>
    </xf>
    <xf numFmtId="10" fontId="57" fillId="0" borderId="106" xfId="35" applyNumberFormat="1" applyFont="1" applyFill="1" applyBorder="1" applyAlignment="1" applyProtection="1">
      <alignment vertical="center"/>
      <protection hidden="1"/>
    </xf>
    <xf numFmtId="0" fontId="19" fillId="0" borderId="35" xfId="0" applyFont="1" applyFill="1" applyBorder="1" applyAlignment="1" applyProtection="1">
      <alignment horizontal="center" vertical="center"/>
    </xf>
    <xf numFmtId="0" fontId="19" fillId="0" borderId="95" xfId="0" applyFont="1" applyFill="1" applyBorder="1" applyAlignment="1" applyProtection="1">
      <alignment horizontal="center" vertical="center"/>
    </xf>
    <xf numFmtId="0" fontId="62" fillId="0" borderId="107" xfId="0" applyFont="1" applyFill="1" applyBorder="1" applyAlignment="1" applyProtection="1">
      <alignment horizontal="center" vertical="center" wrapText="1"/>
      <protection locked="0"/>
    </xf>
    <xf numFmtId="0" fontId="62" fillId="0" borderId="115" xfId="0" applyFont="1" applyFill="1" applyBorder="1" applyAlignment="1" applyProtection="1">
      <alignment horizontal="center" vertical="center" wrapText="1"/>
      <protection locked="0"/>
    </xf>
    <xf numFmtId="0" fontId="62" fillId="0" borderId="106" xfId="0" applyFont="1" applyFill="1" applyBorder="1" applyAlignment="1" applyProtection="1">
      <alignment horizontal="center" vertical="center" wrapText="1"/>
      <protection locked="0"/>
    </xf>
    <xf numFmtId="0" fontId="62" fillId="0" borderId="55" xfId="0" applyFont="1" applyFill="1" applyBorder="1" applyAlignment="1" applyProtection="1">
      <alignment horizontal="center" vertical="center" wrapText="1"/>
      <protection locked="0"/>
    </xf>
    <xf numFmtId="0" fontId="62" fillId="0" borderId="56" xfId="0" applyFont="1" applyFill="1" applyBorder="1" applyAlignment="1" applyProtection="1">
      <alignment horizontal="center" vertical="center" wrapText="1"/>
      <protection locked="0"/>
    </xf>
    <xf numFmtId="0" fontId="62" fillId="0" borderId="118" xfId="0" applyFont="1" applyFill="1" applyBorder="1" applyAlignment="1" applyProtection="1">
      <alignment horizontal="center" vertical="center" wrapText="1"/>
      <protection locked="0"/>
    </xf>
    <xf numFmtId="0" fontId="19" fillId="0" borderId="38" xfId="0" applyFont="1" applyFill="1" applyBorder="1" applyAlignment="1" applyProtection="1">
      <alignment horizontal="center" vertical="center"/>
    </xf>
    <xf numFmtId="0" fontId="19" fillId="0" borderId="39" xfId="0" applyFont="1" applyFill="1" applyBorder="1" applyAlignment="1" applyProtection="1">
      <alignment horizontal="center" vertical="center"/>
    </xf>
    <xf numFmtId="0" fontId="19" fillId="0" borderId="73" xfId="0" applyFont="1" applyFill="1" applyBorder="1" applyAlignment="1" applyProtection="1">
      <alignment horizontal="center" vertical="center"/>
    </xf>
    <xf numFmtId="0" fontId="19" fillId="0" borderId="37" xfId="0" applyFont="1" applyFill="1" applyBorder="1" applyAlignment="1" applyProtection="1">
      <alignment horizontal="center" vertical="center"/>
    </xf>
    <xf numFmtId="168" fontId="71" fillId="0" borderId="76" xfId="38" applyNumberFormat="1" applyFont="1" applyFill="1" applyBorder="1" applyAlignment="1" applyProtection="1">
      <alignment horizontal="center" vertical="center"/>
      <protection locked="0"/>
    </xf>
    <xf numFmtId="168" fontId="71" fillId="0" borderId="87" xfId="38" applyNumberFormat="1" applyFont="1" applyFill="1" applyBorder="1" applyAlignment="1" applyProtection="1">
      <alignment horizontal="center" vertical="center"/>
      <protection locked="0"/>
    </xf>
    <xf numFmtId="168" fontId="71" fillId="0" borderId="88" xfId="38" applyNumberFormat="1" applyFont="1" applyFill="1" applyBorder="1" applyAlignment="1" applyProtection="1">
      <alignment horizontal="center" vertical="center"/>
      <protection locked="0"/>
    </xf>
    <xf numFmtId="0" fontId="62" fillId="0" borderId="119" xfId="0" applyFont="1" applyFill="1" applyBorder="1" applyAlignment="1" applyProtection="1">
      <alignment horizontal="center" vertical="center" wrapText="1"/>
      <protection locked="0"/>
    </xf>
    <xf numFmtId="0" fontId="62" fillId="0" borderId="74" xfId="0" applyFont="1" applyFill="1" applyBorder="1" applyAlignment="1" applyProtection="1">
      <alignment horizontal="center" vertical="center" wrapText="1"/>
      <protection locked="0"/>
    </xf>
    <xf numFmtId="0" fontId="62" fillId="0" borderId="75" xfId="0" applyFont="1" applyFill="1" applyBorder="1" applyAlignment="1" applyProtection="1">
      <alignment horizontal="center" vertical="center" wrapText="1"/>
      <protection locked="0"/>
    </xf>
    <xf numFmtId="0" fontId="57" fillId="0" borderId="35" xfId="0" applyFont="1" applyFill="1" applyBorder="1" applyAlignment="1" applyProtection="1">
      <alignment vertical="center"/>
    </xf>
    <xf numFmtId="0" fontId="57" fillId="0" borderId="95" xfId="0" applyFont="1" applyFill="1" applyBorder="1" applyAlignment="1" applyProtection="1">
      <alignment vertical="center"/>
    </xf>
    <xf numFmtId="0" fontId="69" fillId="0" borderId="76" xfId="0" applyFont="1" applyFill="1" applyBorder="1" applyAlignment="1" applyProtection="1">
      <alignment vertical="center"/>
      <protection locked="0"/>
    </xf>
    <xf numFmtId="0" fontId="69" fillId="0" borderId="87" xfId="0" applyFont="1" applyFill="1" applyBorder="1" applyAlignment="1" applyProtection="1">
      <alignment vertical="center"/>
      <protection locked="0"/>
    </xf>
    <xf numFmtId="0" fontId="19" fillId="0" borderId="76" xfId="0" applyFont="1" applyFill="1" applyBorder="1" applyAlignment="1" applyProtection="1">
      <alignment vertical="center"/>
    </xf>
    <xf numFmtId="0" fontId="19" fillId="0" borderId="88" xfId="0" applyFont="1" applyFill="1" applyBorder="1" applyAlignment="1" applyProtection="1">
      <alignment vertical="center"/>
    </xf>
    <xf numFmtId="49" fontId="69" fillId="0" borderId="108" xfId="0" applyNumberFormat="1" applyFont="1" applyFill="1" applyBorder="1" applyAlignment="1">
      <alignment vertical="center" wrapText="1"/>
    </xf>
    <xf numFmtId="49" fontId="69" fillId="0" borderId="108" xfId="0" applyNumberFormat="1" applyFont="1" applyFill="1" applyBorder="1" applyAlignment="1">
      <alignment vertical="center"/>
    </xf>
    <xf numFmtId="10" fontId="19" fillId="16" borderId="97" xfId="0" applyNumberFormat="1" applyFont="1" applyFill="1" applyBorder="1" applyAlignment="1">
      <alignment horizontal="center" vertical="center"/>
    </xf>
    <xf numFmtId="0" fontId="57" fillId="16" borderId="97" xfId="0" applyFont="1" applyFill="1" applyBorder="1" applyAlignment="1" applyProtection="1">
      <alignment horizontal="center" vertical="center"/>
    </xf>
    <xf numFmtId="49" fontId="69" fillId="16" borderId="100" xfId="0" applyNumberFormat="1" applyFont="1" applyFill="1" applyBorder="1" applyAlignment="1">
      <alignment vertical="center" wrapText="1"/>
    </xf>
    <xf numFmtId="10" fontId="57" fillId="16" borderId="98" xfId="35" applyNumberFormat="1" applyFont="1" applyFill="1" applyBorder="1" applyAlignment="1" applyProtection="1">
      <alignment vertical="center"/>
      <protection hidden="1"/>
    </xf>
    <xf numFmtId="0" fontId="57" fillId="16" borderId="102" xfId="0" applyFont="1" applyFill="1" applyBorder="1" applyAlignment="1" applyProtection="1">
      <alignment horizontal="center" vertical="center"/>
    </xf>
    <xf numFmtId="49" fontId="69" fillId="16" borderId="108" xfId="0" applyNumberFormat="1" applyFont="1" applyFill="1" applyBorder="1" applyAlignment="1">
      <alignment vertical="center" wrapText="1"/>
    </xf>
    <xf numFmtId="10" fontId="19" fillId="16" borderId="102" xfId="0" applyNumberFormat="1" applyFont="1" applyFill="1" applyBorder="1" applyAlignment="1">
      <alignment horizontal="center" vertical="center"/>
    </xf>
    <xf numFmtId="10" fontId="57" fillId="16" borderId="103" xfId="35" applyNumberFormat="1" applyFont="1" applyFill="1" applyBorder="1" applyAlignment="1" applyProtection="1">
      <alignment vertical="center"/>
      <protection hidden="1"/>
    </xf>
    <xf numFmtId="49" fontId="69" fillId="16" borderId="108" xfId="0" applyNumberFormat="1" applyFont="1" applyFill="1" applyBorder="1" applyAlignment="1">
      <alignment vertical="center"/>
    </xf>
    <xf numFmtId="0" fontId="57" fillId="16" borderId="105" xfId="0" applyFont="1" applyFill="1" applyBorder="1" applyAlignment="1" applyProtection="1">
      <alignment horizontal="center" vertical="center"/>
    </xf>
    <xf numFmtId="49" fontId="69" fillId="16" borderId="109" xfId="0" applyNumberFormat="1" applyFont="1" applyFill="1" applyBorder="1" applyAlignment="1">
      <alignment vertical="center" wrapText="1"/>
    </xf>
    <xf numFmtId="10" fontId="19" fillId="16" borderId="105" xfId="0" applyNumberFormat="1" applyFont="1" applyFill="1" applyBorder="1" applyAlignment="1">
      <alignment horizontal="center" vertical="center"/>
    </xf>
    <xf numFmtId="10" fontId="57" fillId="16" borderId="106" xfId="35" applyNumberFormat="1" applyFont="1" applyFill="1" applyBorder="1" applyAlignment="1" applyProtection="1">
      <alignment vertical="center"/>
      <protection hidden="1"/>
    </xf>
    <xf numFmtId="0" fontId="70" fillId="0" borderId="0" xfId="0" applyFont="1" applyFill="1" applyBorder="1" applyAlignment="1" applyProtection="1">
      <alignment vertical="center"/>
      <protection locked="0" hidden="1"/>
    </xf>
    <xf numFmtId="10" fontId="19" fillId="0" borderId="102" xfId="0" applyNumberFormat="1" applyFont="1" applyFill="1" applyBorder="1" applyAlignment="1">
      <alignment horizontal="center" vertical="center"/>
    </xf>
    <xf numFmtId="0" fontId="69" fillId="0" borderId="100" xfId="0" applyFont="1" applyFill="1" applyBorder="1" applyAlignment="1" applyProtection="1">
      <alignment horizontal="center" vertical="center"/>
      <protection hidden="1"/>
    </xf>
    <xf numFmtId="0" fontId="69" fillId="0" borderId="109" xfId="0" applyFont="1" applyFill="1" applyBorder="1" applyAlignment="1" applyProtection="1">
      <alignment horizontal="center" vertical="center"/>
    </xf>
    <xf numFmtId="44" fontId="57" fillId="16" borderId="42" xfId="0" applyNumberFormat="1" applyFont="1" applyFill="1" applyBorder="1" applyAlignment="1">
      <alignment horizontal="center" vertical="center"/>
    </xf>
    <xf numFmtId="44" fontId="57" fillId="0" borderId="32" xfId="0" applyNumberFormat="1" applyFont="1" applyFill="1" applyBorder="1" applyAlignment="1">
      <alignment horizontal="center" vertical="center"/>
    </xf>
    <xf numFmtId="44" fontId="57" fillId="16" borderId="32" xfId="0" applyNumberFormat="1" applyFont="1" applyFill="1" applyBorder="1" applyAlignment="1">
      <alignment horizontal="center" vertical="center"/>
    </xf>
    <xf numFmtId="44" fontId="57" fillId="16" borderId="120" xfId="0" applyNumberFormat="1" applyFont="1" applyFill="1" applyBorder="1" applyAlignment="1">
      <alignment horizontal="center" vertical="center"/>
    </xf>
    <xf numFmtId="10" fontId="57" fillId="16" borderId="43" xfId="35" applyNumberFormat="1" applyFont="1" applyFill="1" applyBorder="1" applyAlignment="1" applyProtection="1">
      <alignment vertical="center"/>
      <protection hidden="1"/>
    </xf>
    <xf numFmtId="10" fontId="57" fillId="0" borderId="84" xfId="35" applyNumberFormat="1" applyFont="1" applyFill="1" applyBorder="1" applyAlignment="1" applyProtection="1">
      <alignment vertical="center"/>
      <protection hidden="1"/>
    </xf>
    <xf numFmtId="10" fontId="57" fillId="16" borderId="84" xfId="35" applyNumberFormat="1" applyFont="1" applyFill="1" applyBorder="1" applyAlignment="1" applyProtection="1">
      <alignment vertical="center"/>
      <protection hidden="1"/>
    </xf>
    <xf numFmtId="10" fontId="57" fillId="0" borderId="84" xfId="0" applyNumberFormat="1" applyFont="1" applyFill="1" applyBorder="1" applyAlignment="1" applyProtection="1">
      <alignment vertical="center"/>
      <protection hidden="1"/>
    </xf>
    <xf numFmtId="10" fontId="57" fillId="16" borderId="50" xfId="35" applyNumberFormat="1" applyFont="1" applyFill="1" applyBorder="1" applyAlignment="1" applyProtection="1">
      <alignment vertical="center"/>
      <protection hidden="1"/>
    </xf>
    <xf numFmtId="164" fontId="19" fillId="3" borderId="97" xfId="22" applyFont="1" applyFill="1" applyBorder="1" applyAlignment="1" applyProtection="1">
      <alignment vertical="center"/>
      <protection locked="0"/>
    </xf>
    <xf numFmtId="164" fontId="19" fillId="3" borderId="102" xfId="22" applyFont="1" applyFill="1" applyBorder="1" applyAlignment="1" applyProtection="1">
      <alignment vertical="center"/>
      <protection locked="0"/>
    </xf>
    <xf numFmtId="164" fontId="19" fillId="3" borderId="105" xfId="22" applyFont="1" applyFill="1" applyBorder="1" applyAlignment="1" applyProtection="1">
      <alignment vertical="center"/>
      <protection locked="0"/>
    </xf>
    <xf numFmtId="164" fontId="19" fillId="0" borderId="102" xfId="22" applyFont="1" applyFill="1" applyBorder="1" applyAlignment="1" applyProtection="1">
      <alignment vertical="center"/>
      <protection locked="0"/>
    </xf>
    <xf numFmtId="0" fontId="69" fillId="0" borderId="42" xfId="0" applyFont="1" applyFill="1" applyBorder="1" applyAlignment="1" applyProtection="1">
      <alignment horizontal="center" vertical="center"/>
      <protection hidden="1"/>
    </xf>
    <xf numFmtId="0" fontId="69" fillId="0" borderId="120" xfId="0" applyFont="1" applyFill="1" applyBorder="1" applyAlignment="1" applyProtection="1">
      <alignment horizontal="center" vertical="center"/>
    </xf>
    <xf numFmtId="10" fontId="57" fillId="0" borderId="97" xfId="0" applyNumberFormat="1" applyFont="1" applyFill="1" applyBorder="1" applyAlignment="1">
      <alignment horizontal="center" vertical="center"/>
    </xf>
    <xf numFmtId="43" fontId="69" fillId="0" borderId="42" xfId="29" applyFont="1" applyFill="1" applyBorder="1" applyAlignment="1" applyProtection="1">
      <alignment vertical="center"/>
      <protection hidden="1"/>
    </xf>
    <xf numFmtId="43" fontId="69" fillId="0" borderId="120" xfId="29" applyFont="1" applyFill="1" applyBorder="1" applyAlignment="1" applyProtection="1">
      <alignment vertical="center"/>
      <protection hidden="1"/>
    </xf>
    <xf numFmtId="43" fontId="69" fillId="0" borderId="99" xfId="29" applyFont="1" applyFill="1" applyBorder="1" applyAlignment="1" applyProtection="1">
      <alignment vertical="center"/>
      <protection hidden="1"/>
    </xf>
    <xf numFmtId="43" fontId="69" fillId="0" borderId="107" xfId="29" applyNumberFormat="1" applyFont="1" applyFill="1" applyBorder="1" applyAlignment="1" applyProtection="1">
      <alignment vertical="center"/>
      <protection hidden="1"/>
    </xf>
    <xf numFmtId="0" fontId="66" fillId="0" borderId="95" xfId="0" applyFont="1" applyFill="1" applyBorder="1" applyAlignment="1" applyProtection="1">
      <alignment horizontal="left" vertical="center" wrapText="1"/>
    </xf>
    <xf numFmtId="0" fontId="66" fillId="0" borderId="0" xfId="0" applyFont="1" applyFill="1" applyBorder="1" applyAlignment="1" applyProtection="1">
      <alignment horizontal="left" vertical="center" wrapText="1"/>
    </xf>
    <xf numFmtId="0" fontId="66" fillId="0" borderId="87" xfId="0" applyFont="1" applyFill="1" applyBorder="1" applyAlignment="1" applyProtection="1">
      <alignment horizontal="left" vertical="center" wrapText="1"/>
    </xf>
  </cellXfs>
  <cellStyles count="40">
    <cellStyle name="Data" xfId="2"/>
    <cellStyle name="Fixo" xfId="3"/>
    <cellStyle name="Hiperlink" xfId="36" builtinId="8"/>
    <cellStyle name="Hiperlink 2" xfId="37"/>
    <cellStyle name="Moeda" xfId="26" builtinId="4"/>
    <cellStyle name="Moeda 2" xfId="38"/>
    <cellStyle name="Moeda0" xfId="4"/>
    <cellStyle name="Normal" xfId="0" builtinId="0"/>
    <cellStyle name="Normal 11" xfId="33"/>
    <cellStyle name="Normal 165" xfId="5"/>
    <cellStyle name="Normal 165 2" xfId="27"/>
    <cellStyle name="Normal 2" xfId="6"/>
    <cellStyle name="Normal 2 2" xfId="31"/>
    <cellStyle name="Normal 2 2 2" xfId="39"/>
    <cellStyle name="Normal 3" xfId="7"/>
    <cellStyle name="Normal 4" xfId="8"/>
    <cellStyle name="Normal 5" xfId="9"/>
    <cellStyle name="Normal 6" xfId="10"/>
    <cellStyle name="Normal 7" xfId="1"/>
    <cellStyle name="Normal 8" xfId="30"/>
    <cellStyle name="Porcentagem" xfId="35" builtinId="5"/>
    <cellStyle name="Porcentagem 2" xfId="12"/>
    <cellStyle name="Porcentagem 2 2" xfId="13"/>
    <cellStyle name="Porcentagem 3" xfId="14"/>
    <cellStyle name="Porcentagem 4" xfId="11"/>
    <cellStyle name="Separador de milhares 2" xfId="15"/>
    <cellStyle name="Separador de milhares 2 2" xfId="32"/>
    <cellStyle name="Separador de milhares 3" xfId="16"/>
    <cellStyle name="Separador de milhares 4" xfId="17"/>
    <cellStyle name="Separador de milhares 5" xfId="18"/>
    <cellStyle name="Separador de milhares 6" xfId="19"/>
    <cellStyle name="Separador de milhares 7" xfId="20"/>
    <cellStyle name="Separador de milhares 8" xfId="21"/>
    <cellStyle name="Separador de milhares 8 2" xfId="24"/>
    <cellStyle name="TableStyleLight1" xfId="34"/>
    <cellStyle name="Vírgula" xfId="29" builtinId="3"/>
    <cellStyle name="Vírgula 2" xfId="22"/>
    <cellStyle name="Vírgula 3" xfId="25"/>
    <cellStyle name="Vírgula 3 2" xfId="28"/>
    <cellStyle name="Vírgula0" xfId="23"/>
  </cellStyles>
  <dxfs count="1">
    <dxf>
      <font>
        <color theme="0"/>
      </font>
      <fill>
        <patternFill>
          <bgColor theme="5" tint="-0.499984740745262"/>
        </patternFill>
      </fill>
    </dxf>
  </dxfs>
  <tableStyles count="0" defaultTableStyle="TableStyleMedium2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7.jpeg"/><Relationship Id="rId1" Type="http://schemas.openxmlformats.org/officeDocument/2006/relationships/image" Target="../media/image6.jpeg"/><Relationship Id="rId5" Type="http://schemas.openxmlformats.org/officeDocument/2006/relationships/image" Target="../media/image9.jpeg"/><Relationship Id="rId4" Type="http://schemas.openxmlformats.org/officeDocument/2006/relationships/image" Target="../media/image8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7.jpeg"/><Relationship Id="rId1" Type="http://schemas.openxmlformats.org/officeDocument/2006/relationships/image" Target="../media/image6.jpeg"/><Relationship Id="rId5" Type="http://schemas.openxmlformats.org/officeDocument/2006/relationships/image" Target="../media/image9.jpeg"/><Relationship Id="rId4" Type="http://schemas.openxmlformats.org/officeDocument/2006/relationships/image" Target="../media/image1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205628</xdr:colOff>
      <xdr:row>0</xdr:row>
      <xdr:rowOff>172571</xdr:rowOff>
    </xdr:from>
    <xdr:to>
      <xdr:col>8</xdr:col>
      <xdr:colOff>915521</xdr:colOff>
      <xdr:row>0</xdr:row>
      <xdr:rowOff>592791</xdr:rowOff>
    </xdr:to>
    <xdr:pic>
      <xdr:nvPicPr>
        <xdr:cNvPr id="2" name="Imagem 0" descr="marca atp alta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44853" y="172571"/>
          <a:ext cx="709893" cy="420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85725</xdr:colOff>
      <xdr:row>0</xdr:row>
      <xdr:rowOff>0</xdr:rowOff>
    </xdr:from>
    <xdr:to>
      <xdr:col>6</xdr:col>
      <xdr:colOff>738468</xdr:colOff>
      <xdr:row>0</xdr:row>
      <xdr:rowOff>711573</xdr:rowOff>
    </xdr:to>
    <xdr:pic>
      <xdr:nvPicPr>
        <xdr:cNvPr id="3" name="Imagem 2" descr="seinfr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62800" y="0"/>
          <a:ext cx="652743" cy="7115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5043</xdr:colOff>
      <xdr:row>0</xdr:row>
      <xdr:rowOff>123825</xdr:rowOff>
    </xdr:from>
    <xdr:to>
      <xdr:col>7</xdr:col>
      <xdr:colOff>1043828</xdr:colOff>
      <xdr:row>0</xdr:row>
      <xdr:rowOff>616323</xdr:rowOff>
    </xdr:to>
    <xdr:pic>
      <xdr:nvPicPr>
        <xdr:cNvPr id="4" name="Imagem 3" descr="logo-governo-jpe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9368" y="123825"/>
          <a:ext cx="1038785" cy="492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198783</xdr:colOff>
      <xdr:row>0</xdr:row>
      <xdr:rowOff>92766</xdr:rowOff>
    </xdr:from>
    <xdr:to>
      <xdr:col>0</xdr:col>
      <xdr:colOff>863048</xdr:colOff>
      <xdr:row>4</xdr:row>
      <xdr:rowOff>157370</xdr:rowOff>
    </xdr:to>
    <xdr:pic>
      <xdr:nvPicPr>
        <xdr:cNvPr id="4" name="irc_mi" descr="http://www.sbfisica.org.br/%7Eefnne/xxxii/images/Jpessoa/UFPB_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783" y="92766"/>
          <a:ext cx="664265" cy="10171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152400</xdr:rowOff>
    </xdr:from>
    <xdr:to>
      <xdr:col>1</xdr:col>
      <xdr:colOff>85725</xdr:colOff>
      <xdr:row>4</xdr:row>
      <xdr:rowOff>37485</xdr:rowOff>
    </xdr:to>
    <xdr:pic>
      <xdr:nvPicPr>
        <xdr:cNvPr id="4" name="irc_mi" descr="http://www.sbfisica.org.br/%7Eefnne/xxxii/images/Jpessoa/UFPB_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52400"/>
          <a:ext cx="571500" cy="8756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55</xdr:row>
      <xdr:rowOff>142875</xdr:rowOff>
    </xdr:from>
    <xdr:to>
      <xdr:col>1</xdr:col>
      <xdr:colOff>114300</xdr:colOff>
      <xdr:row>70</xdr:row>
      <xdr:rowOff>82550</xdr:rowOff>
    </xdr:to>
    <xdr:pic>
      <xdr:nvPicPr>
        <xdr:cNvPr id="2" name="Picture 2" descr="H:\Gerência de Projetos\TIMBRES DIVERSOS\Timbre-GEO-2003-270grau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9410700"/>
          <a:ext cx="523875" cy="2225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91</xdr:row>
      <xdr:rowOff>142875</xdr:rowOff>
    </xdr:from>
    <xdr:to>
      <xdr:col>1</xdr:col>
      <xdr:colOff>114300</xdr:colOff>
      <xdr:row>104</xdr:row>
      <xdr:rowOff>3970</xdr:rowOff>
    </xdr:to>
    <xdr:pic>
      <xdr:nvPicPr>
        <xdr:cNvPr id="3" name="Picture 2" descr="H:\Gerência de Projetos\TIMBRES DIVERSOS\Timbre-GEO-2003-270graus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7150" y="14897100"/>
          <a:ext cx="523875" cy="18422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89297</xdr:colOff>
      <xdr:row>20</xdr:row>
      <xdr:rowOff>59532</xdr:rowOff>
    </xdr:from>
    <xdr:to>
      <xdr:col>1</xdr:col>
      <xdr:colOff>195463</xdr:colOff>
      <xdr:row>26</xdr:row>
      <xdr:rowOff>74167</xdr:rowOff>
    </xdr:to>
    <xdr:pic>
      <xdr:nvPicPr>
        <xdr:cNvPr id="4" name="Imagem 0" descr="marca atp alta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-117350" y="3990454"/>
          <a:ext cx="986185" cy="5728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29766</xdr:colOff>
      <xdr:row>10</xdr:row>
      <xdr:rowOff>138904</xdr:rowOff>
    </xdr:from>
    <xdr:to>
      <xdr:col>2</xdr:col>
      <xdr:colOff>202553</xdr:colOff>
      <xdr:row>13</xdr:row>
      <xdr:rowOff>10318</xdr:rowOff>
    </xdr:to>
    <xdr:pic>
      <xdr:nvPicPr>
        <xdr:cNvPr id="5" name="Imagem 4" descr="seinfra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480490" y="2183730"/>
          <a:ext cx="442914" cy="4109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105685</xdr:colOff>
      <xdr:row>6</xdr:row>
      <xdr:rowOff>29766</xdr:rowOff>
    </xdr:from>
    <xdr:to>
      <xdr:col>2</xdr:col>
      <xdr:colOff>175149</xdr:colOff>
      <xdr:row>10</xdr:row>
      <xdr:rowOff>26494</xdr:rowOff>
    </xdr:to>
    <xdr:pic>
      <xdr:nvPicPr>
        <xdr:cNvPr id="6" name="Imagem 5" descr="logo-governo-jpe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394466" y="1569785"/>
          <a:ext cx="663478" cy="3075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55</xdr:row>
      <xdr:rowOff>142875</xdr:rowOff>
    </xdr:from>
    <xdr:to>
      <xdr:col>1</xdr:col>
      <xdr:colOff>114300</xdr:colOff>
      <xdr:row>70</xdr:row>
      <xdr:rowOff>82550</xdr:rowOff>
    </xdr:to>
    <xdr:pic>
      <xdr:nvPicPr>
        <xdr:cNvPr id="2" name="Picture 2" descr="H:\Gerência de Projetos\TIMBRES DIVERSOS\Timbre-GEO-2003-270grau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9410700"/>
          <a:ext cx="523875" cy="2225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91</xdr:row>
      <xdr:rowOff>142875</xdr:rowOff>
    </xdr:from>
    <xdr:to>
      <xdr:col>1</xdr:col>
      <xdr:colOff>114300</xdr:colOff>
      <xdr:row>104</xdr:row>
      <xdr:rowOff>3970</xdr:rowOff>
    </xdr:to>
    <xdr:pic>
      <xdr:nvPicPr>
        <xdr:cNvPr id="3" name="Picture 2" descr="H:\Gerência de Projetos\TIMBRES DIVERSOS\Timbre-GEO-2003-270graus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7150" y="14897100"/>
          <a:ext cx="523875" cy="18422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89297</xdr:colOff>
      <xdr:row>20</xdr:row>
      <xdr:rowOff>59532</xdr:rowOff>
    </xdr:from>
    <xdr:to>
      <xdr:col>1</xdr:col>
      <xdr:colOff>195463</xdr:colOff>
      <xdr:row>26</xdr:row>
      <xdr:rowOff>74167</xdr:rowOff>
    </xdr:to>
    <xdr:pic>
      <xdr:nvPicPr>
        <xdr:cNvPr id="4" name="Imagem 0" descr="marca atp alta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-117350" y="3990454"/>
          <a:ext cx="986185" cy="5728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29766</xdr:colOff>
      <xdr:row>10</xdr:row>
      <xdr:rowOff>138904</xdr:rowOff>
    </xdr:from>
    <xdr:to>
      <xdr:col>2</xdr:col>
      <xdr:colOff>202553</xdr:colOff>
      <xdr:row>13</xdr:row>
      <xdr:rowOff>10318</xdr:rowOff>
    </xdr:to>
    <xdr:pic>
      <xdr:nvPicPr>
        <xdr:cNvPr id="5" name="Imagem 4" descr="seinfra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480490" y="2183730"/>
          <a:ext cx="442914" cy="4109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105685</xdr:colOff>
      <xdr:row>6</xdr:row>
      <xdr:rowOff>29766</xdr:rowOff>
    </xdr:from>
    <xdr:to>
      <xdr:col>2</xdr:col>
      <xdr:colOff>175149</xdr:colOff>
      <xdr:row>10</xdr:row>
      <xdr:rowOff>26494</xdr:rowOff>
    </xdr:to>
    <xdr:pic>
      <xdr:nvPicPr>
        <xdr:cNvPr id="6" name="Imagem 5" descr="logo-governo-jpe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394466" y="1569785"/>
          <a:ext cx="663478" cy="3075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://www.hipperquimica.com.br/chuveiro-lava-olhos-em-abs" TargetMode="External"/><Relationship Id="rId13" Type="http://schemas.openxmlformats.org/officeDocument/2006/relationships/hyperlink" Target="http://www.fortes.com.br/casquilho.php" TargetMode="External"/><Relationship Id="rId18" Type="http://schemas.openxmlformats.org/officeDocument/2006/relationships/hyperlink" Target="http://www.strar.com.br/ar-condicionado-split/split-piso-teto/ar-condicionado-split-piso-teto-space-carrier-18000-btu-220v.html?capacidade2=117" TargetMode="External"/><Relationship Id="rId26" Type="http://schemas.openxmlformats.org/officeDocument/2006/relationships/hyperlink" Target="https://www.lojacasadosreles.com.br/Protetor-de-surto-DPS-20KA-275V/prod-1050082/" TargetMode="External"/><Relationship Id="rId39" Type="http://schemas.openxmlformats.org/officeDocument/2006/relationships/hyperlink" Target="http://www.totalacessibilidade.com.br/" TargetMode="External"/><Relationship Id="rId3" Type="http://schemas.openxmlformats.org/officeDocument/2006/relationships/hyperlink" Target="http://www.heimer.com.br/v3/br/index.html" TargetMode="External"/><Relationship Id="rId21" Type="http://schemas.openxmlformats.org/officeDocument/2006/relationships/hyperlink" Target="http://www.bemol.com.br/loja/ProductDisplay?urlRequestType=Base&amp;catalogId=10001&amp;categoryId=&amp;productId=60002&amp;errorViewName=ProductDisplayErrorView&amp;urlLangId=-6&amp;langId=-6&amp;top_category=&amp;parent_category_rn=&amp;storeId=10001" TargetMode="External"/><Relationship Id="rId34" Type="http://schemas.openxmlformats.org/officeDocument/2006/relationships/hyperlink" Target="http://www.proluz.com.br/produtos/5015/molde-para-solda-exotrmica-xac-e-xad---erico.html" TargetMode="External"/><Relationship Id="rId42" Type="http://schemas.openxmlformats.org/officeDocument/2006/relationships/hyperlink" Target="http://www.totalacessibilidade.com.br/" TargetMode="External"/><Relationship Id="rId47" Type="http://schemas.openxmlformats.org/officeDocument/2006/relationships/hyperlink" Target="http://www.eletronicasantana.com.br/central-pabx-modulare-i-para-2-linhas-e-4-ramais---intelbras-01302/p" TargetMode="External"/><Relationship Id="rId7" Type="http://schemas.openxmlformats.org/officeDocument/2006/relationships/hyperlink" Target="https://lojavirtual.zeusdobrasil.com.br/epi-outros/chuveiro-de-emergencia-com-lava-olhos?gclid=CLiw1qO_prsCFUtp7AodRXsAGw" TargetMode="External"/><Relationship Id="rId12" Type="http://schemas.openxmlformats.org/officeDocument/2006/relationships/hyperlink" Target="http://saudeeortopedia.lojavirtualfc.com.br/prod,IDLoja,3401,IDProduto,3034114,seguranca-no-banheiro-bancos-para-banho-banco-de-parede-para-banho-mercur" TargetMode="External"/><Relationship Id="rId17" Type="http://schemas.openxmlformats.org/officeDocument/2006/relationships/hyperlink" Target="http://www.strar.com.br/ar-condicionado-split-inverter-libero-e-mais-lg-24000-btus-220v.html?utm_source=webarcondicionado&amp;utm_term=Ar+Condicionado+Split+Libero+E%2B+Inverter+LG+22000+Btus+Frio+220v+-+New&amp;utm_medium=cpv&amp;utm_campaign=webarcondicionado" TargetMode="External"/><Relationship Id="rId25" Type="http://schemas.openxmlformats.org/officeDocument/2006/relationships/hyperlink" Target="http://www.vamosfalar.com.br/produtos.asp?produto=6116&amp;categoria=58&amp;a2=Projetor+e+Tela+Projecao&amp;a1=Projetor+e+Tela+Projecao&amp;inf=21&amp;utm_source=shopmania&amp;utm_medium=cpc&amp;utm_campaign=direct_link" TargetMode="External"/><Relationship Id="rId33" Type="http://schemas.openxmlformats.org/officeDocument/2006/relationships/hyperlink" Target="http://www.qualitas.ind.br/" TargetMode="External"/><Relationship Id="rId38" Type="http://schemas.openxmlformats.org/officeDocument/2006/relationships/hyperlink" Target="http://www.webcontinental.com.br/produto/ar-condicionado-consul-split-hi-wall-bem-estar-22000-btus-quentefrio-220v-cbz22cbbna-13540?gclid=CIHrsIWUsb4CFe07OgodoAIAjQ" TargetMode="External"/><Relationship Id="rId46" Type="http://schemas.openxmlformats.org/officeDocument/2006/relationships/hyperlink" Target="http://www.comprabras.net.br/gravador+dvr+stand+alone+16ch+intelbras+vd+3016+480fps+hdmi_51189.html" TargetMode="External"/><Relationship Id="rId2" Type="http://schemas.openxmlformats.org/officeDocument/2006/relationships/hyperlink" Target="http://www.polipartes.com.br/Caixa-de-Passagem-Ar-Condicionado-Split-Polar-CPP-005U-CPP005U/p" TargetMode="External"/><Relationship Id="rId16" Type="http://schemas.openxmlformats.org/officeDocument/2006/relationships/hyperlink" Target="http://www.multiar.com.br/ar-condicionado-split-lg-libero-e-mais-inverter-22000-btus-frio-220v/p?utm_source=webarcondicionado&amp;utm_campaign=comparador&amp;utm_content=produto-detalhe" TargetMode="External"/><Relationship Id="rId20" Type="http://schemas.openxmlformats.org/officeDocument/2006/relationships/hyperlink" Target="http://www.bemol.com.br/loja/ProductDisplay?urlRequestType=Base&amp;catalogId=10001&amp;categoryId=&amp;productId=60001&amp;errorViewName=ProductDisplayErrorView&amp;urlLangId=-6&amp;langId=-6&amp;top_category=&amp;parent_category_rn=&amp;storeId=10001" TargetMode="External"/><Relationship Id="rId29" Type="http://schemas.openxmlformats.org/officeDocument/2006/relationships/hyperlink" Target="http://www.centralar.com.br/ar-condicionado-split-9000-btus-frio-220v-lg-smile-tsc092tnw5.html?utm_source=webarcondicionado&amp;utm_medium=cpc&amp;utm_campaign=arcondicionadosplit&amp;utm_content=produto-detalhe" TargetMode="External"/><Relationship Id="rId41" Type="http://schemas.openxmlformats.org/officeDocument/2006/relationships/hyperlink" Target="http://www.totalacessibilidade.com.br/" TargetMode="External"/><Relationship Id="rId1" Type="http://schemas.openxmlformats.org/officeDocument/2006/relationships/hyperlink" Target="http://www.planetafrio.com.br/caixa-de-passagem-polar-para-evaporadora-mod-cpp005u-39-x-22-x-6-cm-ref-10-90-p1209/" TargetMode="External"/><Relationship Id="rId6" Type="http://schemas.openxmlformats.org/officeDocument/2006/relationships/hyperlink" Target="http://www.atera.com.br/produto/SUA3000I/Nobreak+APC+Smart-UPS+3KVA+2700W+230V+SUA3000I+senoidal" TargetMode="External"/><Relationship Id="rId11" Type="http://schemas.openxmlformats.org/officeDocument/2006/relationships/hyperlink" Target="http://www.fibracirurgica.com.br/banco-para-banho-dobravel-de-parede-mercur/p" TargetMode="External"/><Relationship Id="rId24" Type="http://schemas.openxmlformats.org/officeDocument/2006/relationships/hyperlink" Target="http://www.ricardoeletro.com.br/Produto/Projetor-Benq-DLP-MW519-2800-Ansi-Lumens-Resolucao-Wxga-1280x800-HDMI-Smart-Eco-3D-Ready/4523-4526-4538-310830" TargetMode="External"/><Relationship Id="rId32" Type="http://schemas.openxmlformats.org/officeDocument/2006/relationships/hyperlink" Target="http://www.qualitas.ind.br/" TargetMode="External"/><Relationship Id="rId37" Type="http://schemas.openxmlformats.org/officeDocument/2006/relationships/hyperlink" Target="http://www.multiar.com.br/ar-condicionado-split-carrier-novo-22000-btus-quente-e-frio/p?utm_source=googleshopping&amp;utm_campaign=shopping&amp;gclid=COrd5YWUsb4CFe99OgodAgUAEw" TargetMode="External"/><Relationship Id="rId40" Type="http://schemas.openxmlformats.org/officeDocument/2006/relationships/hyperlink" Target="http://www.totalacessibilidade.com.br/" TargetMode="External"/><Relationship Id="rId45" Type="http://schemas.openxmlformats.org/officeDocument/2006/relationships/hyperlink" Target="https://www.lojatotalseg.com.br/produto/328/dvr-stand-alone-16-canais-real-time-480-x-480-fps-h264-acesso-internet-sdl-eletronica?id_produto=328" TargetMode="External"/><Relationship Id="rId5" Type="http://schemas.openxmlformats.org/officeDocument/2006/relationships/hyperlink" Target="http://www.rortec.com.br/ecommerce_site/produto_48049_492_NO-BREAK-DE-GRANDE-PORTE-10KVA-1000VA-SMS-24677-SINUS-DUBLE-II-BLACK-16-BATERIAS-LCD-USS10000TI" TargetMode="External"/><Relationship Id="rId15" Type="http://schemas.openxmlformats.org/officeDocument/2006/relationships/hyperlink" Target="http://www.engeduto.com.br/" TargetMode="External"/><Relationship Id="rId23" Type="http://schemas.openxmlformats.org/officeDocument/2006/relationships/hyperlink" Target="http://www.magazineluiza.com.br/projetor-benq-mw519-2800-lumens-resolucao-nativa-1280-x-800-usb-hdmi/p/0882068/ia/iapo/" TargetMode="External"/><Relationship Id="rId28" Type="http://schemas.openxmlformats.org/officeDocument/2006/relationships/hyperlink" Target="http://www.strar.com.br/ar-condicionado-split-9000-btus-lg-smile-new-btu-h-frio-220v.html?utm_source=webarcondicionado&amp;utm_term=Ar+Condicionado+Split+9000+Btus+LG+Smile+New+Frio+220v&amp;utm_medium=cpv&amp;utm_campaign=webarcondicionado" TargetMode="External"/><Relationship Id="rId36" Type="http://schemas.openxmlformats.org/officeDocument/2006/relationships/hyperlink" Target="http://www.multiar.com.br/ar-condicionado-split-cassete-carrier-k723-48000-btus-trifasico-frio-220v/p" TargetMode="External"/><Relationship Id="rId10" Type="http://schemas.openxmlformats.org/officeDocument/2006/relationships/hyperlink" Target="http://www.amoedo.com.br/lavatorio-master-de-canto-l-76-deca" TargetMode="External"/><Relationship Id="rId19" Type="http://schemas.openxmlformats.org/officeDocument/2006/relationships/hyperlink" Target="http://www.strar.com.br/ar-condicionado-split/split-piso-teto/ar-condicionado-split-piso-teto-space-carrier-18000-btu-220v.html?capacidade2=117" TargetMode="External"/><Relationship Id="rId31" Type="http://schemas.openxmlformats.org/officeDocument/2006/relationships/hyperlink" Target="http://www.centralar.com.br/ar-condicionado-split-piso-teto-24000-btus-frio-220v-bifasico-space-carrier-42xqm24c5.html?utm_source=webarcondicionado&amp;utm_medium=cpc&amp;utm_campaign=splitpiso-teto&amp;utm_content=produto-detalhe" TargetMode="External"/><Relationship Id="rId44" Type="http://schemas.openxmlformats.org/officeDocument/2006/relationships/hyperlink" Target="http://www.bosscomputer.com.br/dvr-16ch-intelbras-vd-3016-c-hdmi-hd-2tera" TargetMode="External"/><Relationship Id="rId4" Type="http://schemas.openxmlformats.org/officeDocument/2006/relationships/hyperlink" Target="http://www.fortech.com.br/" TargetMode="External"/><Relationship Id="rId9" Type="http://schemas.openxmlformats.org/officeDocument/2006/relationships/hyperlink" Target="http://www.cec.com.br/material-de-construcao/loucas/banheiro/lavatorio/apoio/lavatorio-master-de-canto-branco-gelo-ref-l76?produto=1103818" TargetMode="External"/><Relationship Id="rId14" Type="http://schemas.openxmlformats.org/officeDocument/2006/relationships/hyperlink" Target="http://www.ideiacomercial.com.br/aterramento/barra-chata-de-aluminio-7-8-x-1-8.html" TargetMode="External"/><Relationship Id="rId22" Type="http://schemas.openxmlformats.org/officeDocument/2006/relationships/hyperlink" Target="http://www.multiar.com.br/ar-condicionado-split-piso-teto-carrier-space-pt46-30000-btus-frio-monofasico-vertical/p?utm_source=webarcondicionado&amp;utm_campaign=comparador&amp;utm_content=produto-detalhe" TargetMode="External"/><Relationship Id="rId27" Type="http://schemas.openxmlformats.org/officeDocument/2006/relationships/hyperlink" Target="http://www.andrieletrica.com.br/dps-20275-protetor-de-surto-20ka-275v-classe-c-steck-p209" TargetMode="External"/><Relationship Id="rId30" Type="http://schemas.openxmlformats.org/officeDocument/2006/relationships/hyperlink" Target="http://friopecas.com.br/Produto/303/ar-condicionado-split-lg-hiwall-9000btus-220v-frio-n1?utm_source=webarcondicionado&amp;utm_term=AR+CONDICIONADO+SPLIT+LG+SMILE+HIWALL+9000BTUS+220V+FRIO&amp;utm_medium=cpv&amp;utm_campaign=webarcondicionado" TargetMode="External"/><Relationship Id="rId35" Type="http://schemas.openxmlformats.org/officeDocument/2006/relationships/hyperlink" Target="http://www.multiar.com.br/ar-condicionado-split-cassete-electrolux-48000-btus-frio-Trifasico/p" TargetMode="External"/><Relationship Id="rId43" Type="http://schemas.openxmlformats.org/officeDocument/2006/relationships/hyperlink" Target="http://eletrosantos.webnode.com.pt/products/alarme-hb-audiovisual-para-banheiro-de-deficientes/" TargetMode="External"/><Relationship Id="rId48" Type="http://schemas.openxmlformats.org/officeDocument/2006/relationships/hyperlink" Target="https://www.lojatotalseg.com.br/produto/108/central-telefonica-pabx-analog-modulare-i-2-linhas-4-ramais-intelbras?id_produto=10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N199"/>
  <sheetViews>
    <sheetView showGridLines="0" view="pageBreakPreview" zoomScaleSheetLayoutView="100" workbookViewId="0">
      <pane ySplit="5" topLeftCell="A6" activePane="bottomLeft" state="frozen"/>
      <selection activeCell="A103" sqref="A103:XFD103"/>
      <selection pane="bottomLeft" activeCell="D103" sqref="D103"/>
    </sheetView>
  </sheetViews>
  <sheetFormatPr defaultRowHeight="15"/>
  <cols>
    <col min="1" max="1" width="8.5703125" customWidth="1"/>
    <col min="2" max="2" width="13.140625" bestFit="1" customWidth="1"/>
    <col min="3" max="3" width="11.7109375" customWidth="1"/>
    <col min="4" max="4" width="65.85546875" customWidth="1"/>
    <col min="5" max="5" width="27" hidden="1" customWidth="1"/>
    <col min="6" max="6" width="6.85546875" customWidth="1"/>
    <col min="7" max="7" width="12.85546875" customWidth="1"/>
    <col min="8" max="8" width="16.5703125" customWidth="1"/>
    <col min="9" max="9" width="19.28515625" customWidth="1"/>
  </cols>
  <sheetData>
    <row r="1" spans="1:10" ht="62.25" customHeight="1">
      <c r="D1" s="72"/>
    </row>
    <row r="2" spans="1:10" ht="20.25" customHeight="1">
      <c r="A2" s="304" t="s">
        <v>5</v>
      </c>
      <c r="B2" s="305"/>
      <c r="C2" s="305"/>
      <c r="D2" s="305"/>
      <c r="E2" s="305"/>
      <c r="F2" s="305"/>
      <c r="G2" s="305"/>
      <c r="H2" s="305"/>
      <c r="I2" s="306"/>
    </row>
    <row r="3" spans="1:10" ht="22.5" customHeight="1">
      <c r="A3" s="66" t="s">
        <v>3</v>
      </c>
      <c r="B3" s="307" t="s">
        <v>275</v>
      </c>
      <c r="C3" s="307"/>
      <c r="D3" s="307"/>
      <c r="E3" s="307"/>
      <c r="F3" s="307"/>
      <c r="G3" s="307"/>
      <c r="H3" s="307"/>
      <c r="I3" s="308"/>
      <c r="J3" s="1"/>
    </row>
    <row r="4" spans="1:10" ht="22.5" customHeight="1">
      <c r="A4" s="67" t="s">
        <v>4</v>
      </c>
      <c r="B4" s="309" t="s">
        <v>223</v>
      </c>
      <c r="C4" s="309"/>
      <c r="D4" s="309"/>
      <c r="E4" s="309"/>
      <c r="F4" s="309"/>
      <c r="G4" s="309"/>
      <c r="H4" s="309"/>
      <c r="I4" s="310"/>
      <c r="J4" s="1"/>
    </row>
    <row r="5" spans="1:10" ht="18" customHeight="1">
      <c r="A5" s="5" t="s">
        <v>0</v>
      </c>
      <c r="B5" s="5" t="s">
        <v>38</v>
      </c>
      <c r="C5" s="5" t="s">
        <v>39</v>
      </c>
      <c r="D5" s="6" t="s">
        <v>1</v>
      </c>
      <c r="E5" s="6" t="s">
        <v>164</v>
      </c>
      <c r="F5" s="5" t="s">
        <v>37</v>
      </c>
      <c r="G5" s="5" t="s">
        <v>2</v>
      </c>
      <c r="H5" s="5" t="s">
        <v>6</v>
      </c>
      <c r="I5" s="5" t="s">
        <v>7</v>
      </c>
    </row>
    <row r="6" spans="1:10" ht="18" hidden="1" customHeight="1">
      <c r="A6" s="31" t="s">
        <v>16</v>
      </c>
      <c r="B6" s="32"/>
      <c r="C6" s="32"/>
      <c r="D6" s="26" t="s">
        <v>45</v>
      </c>
      <c r="E6" s="26"/>
      <c r="F6" s="33"/>
      <c r="G6" s="34"/>
      <c r="H6" s="35"/>
      <c r="I6" s="36"/>
    </row>
    <row r="7" spans="1:10" ht="18" hidden="1" customHeight="1">
      <c r="A7" s="191" t="s">
        <v>17</v>
      </c>
      <c r="B7" s="47"/>
      <c r="C7" s="47"/>
      <c r="D7" s="48" t="s">
        <v>46</v>
      </c>
      <c r="E7" s="48"/>
      <c r="F7" s="49"/>
      <c r="G7" s="50"/>
      <c r="H7" s="51"/>
      <c r="I7" s="192"/>
    </row>
    <row r="8" spans="1:10" ht="18" hidden="1" customHeight="1">
      <c r="A8" s="12" t="s">
        <v>47</v>
      </c>
      <c r="B8" s="13"/>
      <c r="C8" s="13"/>
      <c r="D8" s="17"/>
      <c r="E8" s="17"/>
      <c r="F8" s="18"/>
      <c r="G8" s="10"/>
      <c r="H8" s="11"/>
      <c r="I8" s="9">
        <f>G8*H8</f>
        <v>0</v>
      </c>
    </row>
    <row r="9" spans="1:10" ht="18" hidden="1" customHeight="1">
      <c r="A9" s="12" t="s">
        <v>48</v>
      </c>
      <c r="B9" s="13"/>
      <c r="C9" s="13"/>
      <c r="D9" s="17"/>
      <c r="E9" s="17"/>
      <c r="F9" s="18"/>
      <c r="G9" s="10"/>
      <c r="H9" s="11"/>
      <c r="I9" s="9">
        <f>G9*H9</f>
        <v>0</v>
      </c>
    </row>
    <row r="10" spans="1:10" ht="18" hidden="1" customHeight="1">
      <c r="A10" s="12" t="s">
        <v>49</v>
      </c>
      <c r="B10" s="13"/>
      <c r="C10" s="13"/>
      <c r="D10" s="17"/>
      <c r="E10" s="17"/>
      <c r="F10" s="18"/>
      <c r="G10" s="10"/>
      <c r="H10" s="11"/>
      <c r="I10" s="9">
        <f>G10*H10</f>
        <v>0</v>
      </c>
    </row>
    <row r="11" spans="1:10" ht="18" hidden="1" customHeight="1">
      <c r="A11" s="12" t="s">
        <v>50</v>
      </c>
      <c r="B11" s="13"/>
      <c r="C11" s="13"/>
      <c r="D11" s="17"/>
      <c r="E11" s="17"/>
      <c r="F11" s="18"/>
      <c r="G11" s="10"/>
      <c r="H11" s="11"/>
      <c r="I11" s="9">
        <f>G11*H11</f>
        <v>0</v>
      </c>
    </row>
    <row r="12" spans="1:10" ht="18" hidden="1" customHeight="1">
      <c r="A12" s="12" t="s">
        <v>51</v>
      </c>
      <c r="B12" s="13"/>
      <c r="C12" s="13"/>
      <c r="D12" s="17"/>
      <c r="E12" s="17"/>
      <c r="F12" s="18"/>
      <c r="G12" s="7"/>
      <c r="H12" s="11"/>
      <c r="I12" s="9">
        <f>G12*H12</f>
        <v>0</v>
      </c>
    </row>
    <row r="13" spans="1:10" ht="18" hidden="1" customHeight="1">
      <c r="A13" s="191" t="s">
        <v>11</v>
      </c>
      <c r="B13" s="47"/>
      <c r="C13" s="47"/>
      <c r="D13" s="48" t="s">
        <v>54</v>
      </c>
      <c r="E13" s="48"/>
      <c r="F13" s="49"/>
      <c r="G13" s="50"/>
      <c r="H13" s="51"/>
      <c r="I13" s="192"/>
    </row>
    <row r="14" spans="1:10" ht="18" hidden="1" customHeight="1">
      <c r="A14" s="12" t="s">
        <v>52</v>
      </c>
      <c r="B14" s="13"/>
      <c r="C14" s="13"/>
      <c r="D14" s="17"/>
      <c r="E14" s="17"/>
      <c r="F14" s="18"/>
      <c r="G14" s="7"/>
      <c r="H14" s="11"/>
      <c r="I14" s="9">
        <f>G14*H14</f>
        <v>0</v>
      </c>
    </row>
    <row r="15" spans="1:10" ht="18" hidden="1" customHeight="1">
      <c r="A15" s="12" t="s">
        <v>53</v>
      </c>
      <c r="B15" s="13"/>
      <c r="C15" s="13"/>
      <c r="D15" s="17"/>
      <c r="E15" s="17"/>
      <c r="F15" s="18"/>
      <c r="G15" s="7"/>
      <c r="H15" s="11"/>
      <c r="I15" s="9">
        <f>G15*H15</f>
        <v>0</v>
      </c>
    </row>
    <row r="16" spans="1:10" ht="18" hidden="1" customHeight="1">
      <c r="A16" s="12" t="s">
        <v>55</v>
      </c>
      <c r="B16" s="13"/>
      <c r="C16" s="13"/>
      <c r="D16" s="17"/>
      <c r="E16" s="17"/>
      <c r="F16" s="18"/>
      <c r="G16" s="7"/>
      <c r="H16" s="8"/>
      <c r="I16" s="9">
        <f>G16*H16</f>
        <v>0</v>
      </c>
    </row>
    <row r="17" spans="1:9" ht="18" hidden="1" customHeight="1">
      <c r="A17" s="12" t="s">
        <v>56</v>
      </c>
      <c r="B17" s="13"/>
      <c r="C17" s="13"/>
      <c r="D17" s="17"/>
      <c r="E17" s="17"/>
      <c r="F17" s="18"/>
      <c r="G17" s="7"/>
      <c r="H17" s="8"/>
      <c r="I17" s="9">
        <f>G17*H17</f>
        <v>0</v>
      </c>
    </row>
    <row r="18" spans="1:9" ht="18" hidden="1" customHeight="1">
      <c r="A18" s="12" t="s">
        <v>57</v>
      </c>
      <c r="B18" s="13"/>
      <c r="C18" s="13"/>
      <c r="D18" s="17"/>
      <c r="E18" s="17"/>
      <c r="F18" s="18"/>
      <c r="G18" s="7"/>
      <c r="H18" s="8"/>
      <c r="I18" s="9">
        <f>G18*H18</f>
        <v>0</v>
      </c>
    </row>
    <row r="19" spans="1:9" ht="18" hidden="1" customHeight="1">
      <c r="A19" s="191" t="s">
        <v>18</v>
      </c>
      <c r="B19" s="47"/>
      <c r="C19" s="47"/>
      <c r="D19" s="48" t="s">
        <v>60</v>
      </c>
      <c r="E19" s="48"/>
      <c r="F19" s="49"/>
      <c r="G19" s="50"/>
      <c r="H19" s="51"/>
      <c r="I19" s="192"/>
    </row>
    <row r="20" spans="1:9" ht="18" hidden="1" customHeight="1">
      <c r="A20" s="12" t="s">
        <v>58</v>
      </c>
      <c r="B20" s="13"/>
      <c r="C20" s="13"/>
      <c r="D20" s="17"/>
      <c r="E20" s="17"/>
      <c r="F20" s="18"/>
      <c r="G20" s="7"/>
      <c r="H20" s="8"/>
      <c r="I20" s="9">
        <f>G20*H20</f>
        <v>0</v>
      </c>
    </row>
    <row r="21" spans="1:9" ht="18" hidden="1" customHeight="1">
      <c r="A21" s="12" t="s">
        <v>59</v>
      </c>
      <c r="B21" s="13"/>
      <c r="C21" s="13"/>
      <c r="D21" s="17"/>
      <c r="E21" s="17"/>
      <c r="F21" s="19"/>
      <c r="G21" s="7"/>
      <c r="H21" s="8"/>
      <c r="I21" s="9">
        <f>G21*H21</f>
        <v>0</v>
      </c>
    </row>
    <row r="22" spans="1:9" ht="18" hidden="1" customHeight="1">
      <c r="A22" s="12" t="s">
        <v>61</v>
      </c>
      <c r="B22" s="13"/>
      <c r="C22" s="13"/>
      <c r="D22" s="17"/>
      <c r="E22" s="17"/>
      <c r="F22" s="19"/>
      <c r="G22" s="7"/>
      <c r="H22" s="8"/>
      <c r="I22" s="9">
        <f>G22*H22</f>
        <v>0</v>
      </c>
    </row>
    <row r="23" spans="1:9" ht="18" hidden="1" customHeight="1">
      <c r="A23" s="12" t="s">
        <v>62</v>
      </c>
      <c r="B23" s="13"/>
      <c r="C23" s="13"/>
      <c r="D23" s="17"/>
      <c r="E23" s="17"/>
      <c r="F23" s="19"/>
      <c r="G23" s="7"/>
      <c r="H23" s="8"/>
      <c r="I23" s="9">
        <f>G23*H23</f>
        <v>0</v>
      </c>
    </row>
    <row r="24" spans="1:9" ht="18" hidden="1" customHeight="1">
      <c r="A24" s="12" t="s">
        <v>63</v>
      </c>
      <c r="B24" s="13"/>
      <c r="C24" s="13"/>
      <c r="D24" s="17"/>
      <c r="E24" s="17"/>
      <c r="F24" s="19"/>
      <c r="G24" s="7"/>
      <c r="H24" s="8"/>
      <c r="I24" s="9">
        <f>G24*H24</f>
        <v>0</v>
      </c>
    </row>
    <row r="25" spans="1:9" ht="18" hidden="1" customHeight="1">
      <c r="A25" s="191" t="s">
        <v>19</v>
      </c>
      <c r="B25" s="47"/>
      <c r="C25" s="47"/>
      <c r="D25" s="48" t="s">
        <v>64</v>
      </c>
      <c r="E25" s="48"/>
      <c r="F25" s="49"/>
      <c r="G25" s="50"/>
      <c r="H25" s="51"/>
      <c r="I25" s="192"/>
    </row>
    <row r="26" spans="1:9" ht="18" hidden="1" customHeight="1">
      <c r="A26" s="12" t="s">
        <v>65</v>
      </c>
      <c r="B26" s="13"/>
      <c r="C26" s="13"/>
      <c r="D26" s="17"/>
      <c r="E26" s="17"/>
      <c r="F26" s="19"/>
      <c r="G26" s="7"/>
      <c r="H26" s="8"/>
      <c r="I26" s="9">
        <f>G26*H26</f>
        <v>0</v>
      </c>
    </row>
    <row r="27" spans="1:9" ht="18" hidden="1" customHeight="1">
      <c r="A27" s="12" t="s">
        <v>66</v>
      </c>
      <c r="B27" s="13"/>
      <c r="C27" s="13"/>
      <c r="D27" s="17"/>
      <c r="E27" s="17"/>
      <c r="F27" s="19"/>
      <c r="G27" s="7"/>
      <c r="H27" s="8"/>
      <c r="I27" s="9">
        <f>G27*H27</f>
        <v>0</v>
      </c>
    </row>
    <row r="28" spans="1:9" ht="18" hidden="1" customHeight="1">
      <c r="A28" s="12" t="s">
        <v>67</v>
      </c>
      <c r="B28" s="13"/>
      <c r="C28" s="13"/>
      <c r="D28" s="17"/>
      <c r="E28" s="17"/>
      <c r="F28" s="19"/>
      <c r="G28" s="7"/>
      <c r="H28" s="8"/>
      <c r="I28" s="9">
        <f>G28*H28</f>
        <v>0</v>
      </c>
    </row>
    <row r="29" spans="1:9" ht="18" hidden="1" customHeight="1">
      <c r="A29" s="12" t="s">
        <v>68</v>
      </c>
      <c r="B29" s="13"/>
      <c r="C29" s="13"/>
      <c r="D29" s="17"/>
      <c r="E29" s="17"/>
      <c r="F29" s="19"/>
      <c r="G29" s="7"/>
      <c r="H29" s="8"/>
      <c r="I29" s="9">
        <f>G29*H29</f>
        <v>0</v>
      </c>
    </row>
    <row r="30" spans="1:9" ht="18" hidden="1" customHeight="1">
      <c r="A30" s="12" t="s">
        <v>69</v>
      </c>
      <c r="B30" s="13"/>
      <c r="C30" s="13"/>
      <c r="D30" s="17"/>
      <c r="E30" s="17"/>
      <c r="F30" s="19"/>
      <c r="G30" s="7"/>
      <c r="H30" s="8"/>
      <c r="I30" s="9">
        <f>G30*H30</f>
        <v>0</v>
      </c>
    </row>
    <row r="31" spans="1:9" ht="18" hidden="1" customHeight="1">
      <c r="A31" s="191" t="s">
        <v>20</v>
      </c>
      <c r="B31" s="47"/>
      <c r="C31" s="47"/>
      <c r="D31" s="48" t="s">
        <v>70</v>
      </c>
      <c r="E31" s="48"/>
      <c r="F31" s="49"/>
      <c r="G31" s="50"/>
      <c r="H31" s="51"/>
      <c r="I31" s="192"/>
    </row>
    <row r="32" spans="1:9" ht="18" hidden="1" customHeight="1">
      <c r="A32" s="12" t="s">
        <v>71</v>
      </c>
      <c r="B32" s="13"/>
      <c r="C32" s="13"/>
      <c r="D32" s="17"/>
      <c r="E32" s="17"/>
      <c r="F32" s="19"/>
      <c r="G32" s="7"/>
      <c r="H32" s="8"/>
      <c r="I32" s="9">
        <f>G32*H32</f>
        <v>0</v>
      </c>
    </row>
    <row r="33" spans="1:9" ht="18" hidden="1" customHeight="1">
      <c r="A33" s="12" t="s">
        <v>72</v>
      </c>
      <c r="B33" s="13"/>
      <c r="C33" s="13"/>
      <c r="D33" s="17"/>
      <c r="E33" s="17"/>
      <c r="F33" s="19"/>
      <c r="G33" s="7"/>
      <c r="H33" s="8"/>
      <c r="I33" s="9">
        <f>G33*H33</f>
        <v>0</v>
      </c>
    </row>
    <row r="34" spans="1:9" ht="18" hidden="1" customHeight="1">
      <c r="A34" s="12" t="s">
        <v>73</v>
      </c>
      <c r="B34" s="13"/>
      <c r="C34" s="13"/>
      <c r="D34" s="17"/>
      <c r="E34" s="17"/>
      <c r="F34" s="19"/>
      <c r="G34" s="7"/>
      <c r="H34" s="8"/>
      <c r="I34" s="9">
        <f>G34*H34</f>
        <v>0</v>
      </c>
    </row>
    <row r="35" spans="1:9" ht="18" hidden="1" customHeight="1">
      <c r="A35" s="191" t="s">
        <v>21</v>
      </c>
      <c r="B35" s="47"/>
      <c r="C35" s="47"/>
      <c r="D35" s="48" t="s">
        <v>75</v>
      </c>
      <c r="E35" s="48"/>
      <c r="F35" s="49"/>
      <c r="G35" s="50"/>
      <c r="H35" s="51"/>
      <c r="I35" s="192"/>
    </row>
    <row r="36" spans="1:9" ht="18" hidden="1" customHeight="1">
      <c r="A36" s="12" t="s">
        <v>76</v>
      </c>
      <c r="B36" s="13"/>
      <c r="C36" s="13"/>
      <c r="D36" s="17"/>
      <c r="E36" s="17"/>
      <c r="F36" s="19"/>
      <c r="G36" s="7"/>
      <c r="H36" s="8"/>
      <c r="I36" s="9">
        <f>G36*H36</f>
        <v>0</v>
      </c>
    </row>
    <row r="37" spans="1:9" ht="18" hidden="1" customHeight="1">
      <c r="A37" s="12" t="s">
        <v>74</v>
      </c>
      <c r="B37" s="13"/>
      <c r="C37" s="13"/>
      <c r="D37" s="17"/>
      <c r="E37" s="17"/>
      <c r="F37" s="19"/>
      <c r="G37" s="7"/>
      <c r="H37" s="8"/>
      <c r="I37" s="9">
        <f>G37*H37</f>
        <v>0</v>
      </c>
    </row>
    <row r="38" spans="1:9" ht="18" hidden="1" customHeight="1">
      <c r="A38" s="12" t="s">
        <v>77</v>
      </c>
      <c r="B38" s="13"/>
      <c r="C38" s="13"/>
      <c r="D38" s="17"/>
      <c r="E38" s="17"/>
      <c r="F38" s="19"/>
      <c r="G38" s="7"/>
      <c r="H38" s="8"/>
      <c r="I38" s="9">
        <f>G38*H38</f>
        <v>0</v>
      </c>
    </row>
    <row r="39" spans="1:9" ht="18" hidden="1" customHeight="1">
      <c r="A39" s="191" t="s">
        <v>22</v>
      </c>
      <c r="B39" s="47"/>
      <c r="C39" s="47"/>
      <c r="D39" s="48" t="s">
        <v>80</v>
      </c>
      <c r="E39" s="48"/>
      <c r="F39" s="49"/>
      <c r="G39" s="50"/>
      <c r="H39" s="51"/>
      <c r="I39" s="192"/>
    </row>
    <row r="40" spans="1:9" ht="18" hidden="1" customHeight="1">
      <c r="A40" s="12" t="s">
        <v>78</v>
      </c>
      <c r="B40" s="13"/>
      <c r="C40" s="13"/>
      <c r="D40" s="17"/>
      <c r="E40" s="17"/>
      <c r="F40" s="19"/>
      <c r="G40" s="7"/>
      <c r="H40" s="8"/>
      <c r="I40" s="9">
        <f>G40*H40</f>
        <v>0</v>
      </c>
    </row>
    <row r="41" spans="1:9" ht="18" hidden="1" customHeight="1">
      <c r="A41" s="12" t="s">
        <v>79</v>
      </c>
      <c r="B41" s="13"/>
      <c r="C41" s="13"/>
      <c r="D41" s="17"/>
      <c r="E41" s="17"/>
      <c r="F41" s="19"/>
      <c r="G41" s="7"/>
      <c r="H41" s="8"/>
      <c r="I41" s="9">
        <f>G41*H41</f>
        <v>0</v>
      </c>
    </row>
    <row r="42" spans="1:9" ht="18" hidden="1" customHeight="1">
      <c r="A42" s="12" t="s">
        <v>81</v>
      </c>
      <c r="B42" s="13"/>
      <c r="C42" s="13"/>
      <c r="D42" s="17"/>
      <c r="E42" s="17"/>
      <c r="F42" s="19"/>
      <c r="G42" s="7"/>
      <c r="H42" s="8"/>
      <c r="I42" s="9">
        <f>G42*H42</f>
        <v>0</v>
      </c>
    </row>
    <row r="43" spans="1:9" ht="18" hidden="1" customHeight="1">
      <c r="A43" s="299" t="s">
        <v>8</v>
      </c>
      <c r="B43" s="300"/>
      <c r="C43" s="300"/>
      <c r="D43" s="300"/>
      <c r="E43" s="300"/>
      <c r="F43" s="300"/>
      <c r="G43" s="300"/>
      <c r="H43" s="301"/>
      <c r="I43" s="23">
        <f>SUM(I7:I42)</f>
        <v>0</v>
      </c>
    </row>
    <row r="44" spans="1:9" ht="18" customHeight="1">
      <c r="A44" s="24" t="s">
        <v>16</v>
      </c>
      <c r="B44" s="25"/>
      <c r="C44" s="25"/>
      <c r="D44" s="26" t="s">
        <v>82</v>
      </c>
      <c r="E44" s="26"/>
      <c r="F44" s="27"/>
      <c r="G44" s="28"/>
      <c r="H44" s="29"/>
      <c r="I44" s="30"/>
    </row>
    <row r="45" spans="1:9" ht="18" hidden="1" customHeight="1">
      <c r="A45" s="191" t="s">
        <v>10</v>
      </c>
      <c r="B45" s="47"/>
      <c r="C45" s="47"/>
      <c r="D45" s="48" t="s">
        <v>83</v>
      </c>
      <c r="E45" s="48"/>
      <c r="F45" s="49"/>
      <c r="G45" s="50"/>
      <c r="H45" s="51"/>
      <c r="I45" s="192"/>
    </row>
    <row r="46" spans="1:9" ht="18" hidden="1" customHeight="1">
      <c r="A46" s="3" t="s">
        <v>84</v>
      </c>
      <c r="B46" s="15"/>
      <c r="C46" s="15"/>
      <c r="D46" s="16"/>
      <c r="E46" s="16"/>
      <c r="F46" s="2"/>
      <c r="G46" s="7"/>
      <c r="H46" s="8"/>
      <c r="I46" s="9">
        <f>G46*H46</f>
        <v>0</v>
      </c>
    </row>
    <row r="47" spans="1:9" ht="18" hidden="1" customHeight="1">
      <c r="A47" s="3" t="s">
        <v>85</v>
      </c>
      <c r="B47" s="15"/>
      <c r="C47" s="15"/>
      <c r="D47" s="16"/>
      <c r="E47" s="16"/>
      <c r="F47" s="2"/>
      <c r="G47" s="7"/>
      <c r="H47" s="8"/>
      <c r="I47" s="9">
        <f>G47*H47</f>
        <v>0</v>
      </c>
    </row>
    <row r="48" spans="1:9" ht="18" hidden="1" customHeight="1">
      <c r="A48" s="3" t="s">
        <v>86</v>
      </c>
      <c r="B48" s="15"/>
      <c r="C48" s="15"/>
      <c r="D48" s="16"/>
      <c r="E48" s="16"/>
      <c r="F48" s="2"/>
      <c r="G48" s="7"/>
      <c r="H48" s="8"/>
      <c r="I48" s="9">
        <f>G48*H48</f>
        <v>0</v>
      </c>
    </row>
    <row r="49" spans="1:9" ht="18" hidden="1" customHeight="1">
      <c r="A49" s="3" t="s">
        <v>87</v>
      </c>
      <c r="B49" s="15"/>
      <c r="C49" s="15"/>
      <c r="D49" s="16"/>
      <c r="E49" s="16"/>
      <c r="F49" s="2"/>
      <c r="G49" s="7"/>
      <c r="H49" s="8"/>
      <c r="I49" s="9">
        <f>G49*H49</f>
        <v>0</v>
      </c>
    </row>
    <row r="50" spans="1:9" ht="18" hidden="1" customHeight="1">
      <c r="A50" s="3" t="s">
        <v>88</v>
      </c>
      <c r="B50" s="15"/>
      <c r="C50" s="15"/>
      <c r="D50" s="16"/>
      <c r="E50" s="16"/>
      <c r="F50" s="2"/>
      <c r="G50" s="7"/>
      <c r="H50" s="8"/>
      <c r="I50" s="9">
        <f>G50*H50</f>
        <v>0</v>
      </c>
    </row>
    <row r="51" spans="1:9" ht="18" hidden="1" customHeight="1">
      <c r="A51" s="191" t="s">
        <v>12</v>
      </c>
      <c r="B51" s="47"/>
      <c r="C51" s="47"/>
      <c r="D51" s="48" t="s">
        <v>89</v>
      </c>
      <c r="E51" s="48"/>
      <c r="F51" s="49"/>
      <c r="G51" s="50"/>
      <c r="H51" s="51"/>
      <c r="I51" s="192"/>
    </row>
    <row r="52" spans="1:9" ht="18" hidden="1" customHeight="1">
      <c r="A52" s="3"/>
      <c r="B52" s="14"/>
      <c r="C52" s="14"/>
      <c r="D52" s="17"/>
      <c r="E52" s="16"/>
      <c r="F52" s="2"/>
      <c r="G52" s="7"/>
      <c r="H52" s="8"/>
      <c r="I52" s="9">
        <f t="shared" ref="I52:I57" si="0">G52*H52</f>
        <v>0</v>
      </c>
    </row>
    <row r="53" spans="1:9" ht="18" hidden="1" customHeight="1">
      <c r="A53" s="3"/>
      <c r="B53" s="14"/>
      <c r="C53" s="14"/>
      <c r="D53" s="17"/>
      <c r="E53" s="16"/>
      <c r="F53" s="2"/>
      <c r="G53" s="7"/>
      <c r="H53" s="8"/>
      <c r="I53" s="9">
        <f t="shared" si="0"/>
        <v>0</v>
      </c>
    </row>
    <row r="54" spans="1:9" ht="18" hidden="1" customHeight="1">
      <c r="A54" s="3" t="s">
        <v>90</v>
      </c>
      <c r="B54" s="15"/>
      <c r="C54" s="15"/>
      <c r="D54" s="17"/>
      <c r="E54" s="16"/>
      <c r="F54" s="2"/>
      <c r="G54" s="7"/>
      <c r="H54" s="8"/>
      <c r="I54" s="9">
        <f t="shared" si="0"/>
        <v>0</v>
      </c>
    </row>
    <row r="55" spans="1:9" ht="18" hidden="1" customHeight="1">
      <c r="A55" s="3" t="s">
        <v>90</v>
      </c>
      <c r="B55" s="15"/>
      <c r="C55" s="15"/>
      <c r="D55" s="17"/>
      <c r="E55" s="16"/>
      <c r="F55" s="2"/>
      <c r="G55" s="7"/>
      <c r="H55" s="8"/>
      <c r="I55" s="9">
        <f t="shared" si="0"/>
        <v>0</v>
      </c>
    </row>
    <row r="56" spans="1:9" ht="18" hidden="1" customHeight="1">
      <c r="A56" s="3" t="s">
        <v>91</v>
      </c>
      <c r="B56" s="15"/>
      <c r="C56" s="15"/>
      <c r="D56" s="17"/>
      <c r="E56" s="16"/>
      <c r="F56" s="2"/>
      <c r="G56" s="7"/>
      <c r="H56" s="8"/>
      <c r="I56" s="9">
        <f t="shared" si="0"/>
        <v>0</v>
      </c>
    </row>
    <row r="57" spans="1:9" ht="18" hidden="1" customHeight="1">
      <c r="A57" s="3" t="s">
        <v>92</v>
      </c>
      <c r="B57" s="15"/>
      <c r="C57" s="15"/>
      <c r="D57" s="17"/>
      <c r="E57" s="16"/>
      <c r="F57" s="2"/>
      <c r="G57" s="7"/>
      <c r="H57" s="8"/>
      <c r="I57" s="9">
        <f t="shared" si="0"/>
        <v>0</v>
      </c>
    </row>
    <row r="58" spans="1:9" ht="18" customHeight="1">
      <c r="A58" s="191" t="s">
        <v>17</v>
      </c>
      <c r="B58" s="47"/>
      <c r="C58" s="47"/>
      <c r="D58" s="48" t="s">
        <v>94</v>
      </c>
      <c r="E58" s="48"/>
      <c r="F58" s="49"/>
      <c r="G58" s="50"/>
      <c r="H58" s="51"/>
      <c r="I58" s="192"/>
    </row>
    <row r="59" spans="1:9" ht="25.5">
      <c r="A59" s="3" t="s">
        <v>47</v>
      </c>
      <c r="B59" s="89" t="s">
        <v>221</v>
      </c>
      <c r="C59" s="76" t="s">
        <v>180</v>
      </c>
      <c r="D59" s="79" t="s">
        <v>220</v>
      </c>
      <c r="E59" s="79"/>
      <c r="F59" s="56" t="s">
        <v>168</v>
      </c>
      <c r="G59" s="70">
        <v>141.96</v>
      </c>
      <c r="H59" s="8">
        <v>3.16</v>
      </c>
      <c r="I59" s="9">
        <f>G59*H59</f>
        <v>448.59360000000004</v>
      </c>
    </row>
    <row r="60" spans="1:9" ht="18" customHeight="1">
      <c r="A60" s="3" t="s">
        <v>48</v>
      </c>
      <c r="B60" s="54" t="s">
        <v>224</v>
      </c>
      <c r="C60" s="55" t="s">
        <v>180</v>
      </c>
      <c r="D60" s="52" t="s">
        <v>225</v>
      </c>
      <c r="E60" s="52"/>
      <c r="F60" s="56" t="s">
        <v>168</v>
      </c>
      <c r="G60" s="70">
        <f>G59</f>
        <v>141.96</v>
      </c>
      <c r="H60" s="57">
        <v>0.55000000000000004</v>
      </c>
      <c r="I60" s="9">
        <f>G60*H60</f>
        <v>78.078000000000017</v>
      </c>
    </row>
    <row r="61" spans="1:9" ht="18" hidden="1" customHeight="1">
      <c r="A61" s="191" t="s">
        <v>14</v>
      </c>
      <c r="B61" s="47"/>
      <c r="C61" s="47"/>
      <c r="D61" s="48" t="s">
        <v>96</v>
      </c>
      <c r="E61" s="48"/>
      <c r="F61" s="49"/>
      <c r="G61" s="50"/>
      <c r="H61" s="51"/>
      <c r="I61" s="192"/>
    </row>
    <row r="62" spans="1:9" ht="18" hidden="1" customHeight="1">
      <c r="A62" s="3" t="s">
        <v>95</v>
      </c>
      <c r="B62" s="15"/>
      <c r="C62" s="15"/>
      <c r="D62" s="16"/>
      <c r="E62" s="16"/>
      <c r="F62" s="2"/>
      <c r="G62" s="7"/>
      <c r="H62" s="8"/>
      <c r="I62" s="9">
        <f>G62*H62</f>
        <v>0</v>
      </c>
    </row>
    <row r="63" spans="1:9" ht="18" hidden="1" customHeight="1">
      <c r="A63" s="3" t="s">
        <v>97</v>
      </c>
      <c r="B63" s="15"/>
      <c r="C63" s="15"/>
      <c r="D63" s="16"/>
      <c r="E63" s="16"/>
      <c r="F63" s="2"/>
      <c r="G63" s="7"/>
      <c r="H63" s="8"/>
      <c r="I63" s="9">
        <f>G63*H63</f>
        <v>0</v>
      </c>
    </row>
    <row r="64" spans="1:9" ht="18" hidden="1" customHeight="1">
      <c r="A64" s="3" t="s">
        <v>98</v>
      </c>
      <c r="B64" s="15"/>
      <c r="C64" s="15"/>
      <c r="D64" s="16"/>
      <c r="E64" s="16"/>
      <c r="F64" s="2"/>
      <c r="G64" s="7"/>
      <c r="H64" s="8"/>
      <c r="I64" s="9">
        <f>G64*H64</f>
        <v>0</v>
      </c>
    </row>
    <row r="65" spans="1:10" ht="18" hidden="1" customHeight="1">
      <c r="A65" s="3" t="s">
        <v>99</v>
      </c>
      <c r="B65" s="15"/>
      <c r="C65" s="15"/>
      <c r="D65" s="16"/>
      <c r="E65" s="16"/>
      <c r="F65" s="2"/>
      <c r="G65" s="7"/>
      <c r="H65" s="8"/>
      <c r="I65" s="9">
        <f>G65*H65</f>
        <v>0</v>
      </c>
    </row>
    <row r="66" spans="1:10" ht="18" hidden="1" customHeight="1">
      <c r="A66" s="191" t="s">
        <v>15</v>
      </c>
      <c r="B66" s="47"/>
      <c r="C66" s="47"/>
      <c r="D66" s="48" t="s">
        <v>102</v>
      </c>
      <c r="E66" s="48"/>
      <c r="F66" s="49"/>
      <c r="G66" s="50"/>
      <c r="H66" s="51"/>
      <c r="I66" s="192"/>
    </row>
    <row r="67" spans="1:10" ht="18" hidden="1" customHeight="1">
      <c r="A67" s="3" t="s">
        <v>100</v>
      </c>
      <c r="B67" s="15"/>
      <c r="C67" s="15"/>
      <c r="D67" s="16"/>
      <c r="E67" s="16"/>
      <c r="F67" s="2"/>
      <c r="G67" s="7"/>
      <c r="H67" s="8"/>
      <c r="I67" s="9">
        <f>G67*H67</f>
        <v>0</v>
      </c>
    </row>
    <row r="68" spans="1:10" ht="18" hidden="1" customHeight="1">
      <c r="A68" s="3" t="s">
        <v>101</v>
      </c>
      <c r="B68" s="15"/>
      <c r="C68" s="15"/>
      <c r="D68" s="16"/>
      <c r="E68" s="16"/>
      <c r="F68" s="2"/>
      <c r="G68" s="7"/>
      <c r="H68" s="8"/>
      <c r="I68" s="9">
        <f>G68*H68</f>
        <v>0</v>
      </c>
    </row>
    <row r="69" spans="1:10" ht="18" customHeight="1">
      <c r="A69" s="299" t="s">
        <v>8</v>
      </c>
      <c r="B69" s="300"/>
      <c r="C69" s="300"/>
      <c r="D69" s="300"/>
      <c r="E69" s="300"/>
      <c r="F69" s="300"/>
      <c r="G69" s="300"/>
      <c r="H69" s="301"/>
      <c r="I69" s="23">
        <f>SUM(I45:I68)</f>
        <v>526.67160000000001</v>
      </c>
    </row>
    <row r="70" spans="1:10" ht="18" customHeight="1">
      <c r="A70" s="24" t="s">
        <v>9</v>
      </c>
      <c r="B70" s="25"/>
      <c r="C70" s="25"/>
      <c r="D70" s="26" t="s">
        <v>103</v>
      </c>
      <c r="E70" s="26"/>
      <c r="F70" s="27"/>
      <c r="G70" s="28"/>
      <c r="H70" s="29"/>
      <c r="I70" s="30"/>
    </row>
    <row r="71" spans="1:10" ht="18" customHeight="1">
      <c r="A71" s="20" t="s">
        <v>10</v>
      </c>
      <c r="B71" s="21"/>
      <c r="C71" s="21"/>
      <c r="D71" s="22" t="s">
        <v>104</v>
      </c>
      <c r="E71" s="22"/>
      <c r="F71" s="39"/>
      <c r="G71" s="37"/>
      <c r="H71" s="38"/>
      <c r="I71" s="65"/>
    </row>
    <row r="72" spans="1:10">
      <c r="A72" s="3" t="s">
        <v>84</v>
      </c>
      <c r="B72" s="54" t="s">
        <v>181</v>
      </c>
      <c r="C72" s="55" t="s">
        <v>180</v>
      </c>
      <c r="D72" s="52" t="s">
        <v>182</v>
      </c>
      <c r="E72" s="52"/>
      <c r="F72" s="56" t="s">
        <v>179</v>
      </c>
      <c r="G72" s="70">
        <v>18.920000000000002</v>
      </c>
      <c r="H72" s="198">
        <v>13.83</v>
      </c>
      <c r="I72" s="65">
        <f>G72*H72</f>
        <v>261.66360000000003</v>
      </c>
    </row>
    <row r="73" spans="1:10">
      <c r="A73" s="3" t="s">
        <v>85</v>
      </c>
      <c r="B73" s="54" t="s">
        <v>271</v>
      </c>
      <c r="C73" s="55" t="s">
        <v>180</v>
      </c>
      <c r="D73" s="52" t="s">
        <v>269</v>
      </c>
      <c r="E73" s="52"/>
      <c r="F73" s="56" t="s">
        <v>179</v>
      </c>
      <c r="G73" s="70">
        <v>6.14</v>
      </c>
      <c r="H73" s="193">
        <v>3.55</v>
      </c>
      <c r="I73" s="65">
        <f>G73*H73</f>
        <v>21.796999999999997</v>
      </c>
    </row>
    <row r="74" spans="1:10" ht="25.5">
      <c r="A74" s="3" t="s">
        <v>86</v>
      </c>
      <c r="B74" s="54">
        <v>73406</v>
      </c>
      <c r="C74" s="55" t="s">
        <v>180</v>
      </c>
      <c r="D74" s="52" t="s">
        <v>213</v>
      </c>
      <c r="E74" s="52"/>
      <c r="F74" s="56" t="s">
        <v>179</v>
      </c>
      <c r="G74" s="70">
        <v>7.1</v>
      </c>
      <c r="H74" s="193">
        <v>368.43</v>
      </c>
      <c r="I74" s="65">
        <f>G74*H74</f>
        <v>2615.8530000000001</v>
      </c>
    </row>
    <row r="75" spans="1:10" ht="51">
      <c r="A75" s="3" t="s">
        <v>87</v>
      </c>
      <c r="B75" s="54">
        <v>73346</v>
      </c>
      <c r="C75" s="55" t="s">
        <v>180</v>
      </c>
      <c r="D75" s="52" t="s">
        <v>246</v>
      </c>
      <c r="E75" s="52"/>
      <c r="F75" s="56" t="s">
        <v>179</v>
      </c>
      <c r="G75" s="70">
        <v>9.7200000000000006</v>
      </c>
      <c r="H75" s="193">
        <v>1371.21</v>
      </c>
      <c r="I75" s="65">
        <f>G75*H75</f>
        <v>13328.1612</v>
      </c>
    </row>
    <row r="76" spans="1:10">
      <c r="A76" s="3" t="s">
        <v>88</v>
      </c>
      <c r="B76" s="54">
        <v>83519</v>
      </c>
      <c r="C76" s="55" t="s">
        <v>180</v>
      </c>
      <c r="D76" s="52" t="s">
        <v>270</v>
      </c>
      <c r="E76" s="52">
        <v>0</v>
      </c>
      <c r="F76" s="56" t="s">
        <v>179</v>
      </c>
      <c r="G76" s="70">
        <v>2.2999999999999998</v>
      </c>
      <c r="H76" s="193">
        <v>274.83999999999997</v>
      </c>
      <c r="I76" s="65">
        <f>G76*H76</f>
        <v>632.13199999999995</v>
      </c>
    </row>
    <row r="77" spans="1:10" ht="18" customHeight="1">
      <c r="A77" s="191" t="s">
        <v>336</v>
      </c>
      <c r="B77" s="47"/>
      <c r="C77" s="47"/>
      <c r="D77" s="48" t="s">
        <v>108</v>
      </c>
      <c r="E77" s="48"/>
      <c r="F77" s="49"/>
      <c r="G77" s="50"/>
      <c r="H77" s="51"/>
      <c r="I77" s="192"/>
    </row>
    <row r="78" spans="1:10" ht="51">
      <c r="A78" s="3" t="s">
        <v>226</v>
      </c>
      <c r="B78" s="54" t="s">
        <v>247</v>
      </c>
      <c r="C78" s="55" t="s">
        <v>180</v>
      </c>
      <c r="D78" s="52" t="s">
        <v>246</v>
      </c>
      <c r="E78" s="52"/>
      <c r="F78" s="56" t="s">
        <v>179</v>
      </c>
      <c r="G78" s="70">
        <v>14.21</v>
      </c>
      <c r="H78" s="193">
        <v>1371.21</v>
      </c>
      <c r="I78" s="65">
        <f>G78*H78</f>
        <v>19484.894100000001</v>
      </c>
      <c r="J78" s="201"/>
    </row>
    <row r="79" spans="1:10" ht="38.25">
      <c r="A79" s="3" t="s">
        <v>227</v>
      </c>
      <c r="B79" s="54" t="s">
        <v>272</v>
      </c>
      <c r="C79" s="55" t="s">
        <v>180</v>
      </c>
      <c r="D79" s="52" t="s">
        <v>273</v>
      </c>
      <c r="E79" s="52"/>
      <c r="F79" s="56" t="s">
        <v>168</v>
      </c>
      <c r="G79" s="70">
        <v>187.11</v>
      </c>
      <c r="H79" s="193">
        <v>65.94</v>
      </c>
      <c r="I79" s="65">
        <f>G79*H79</f>
        <v>12338.0334</v>
      </c>
    </row>
    <row r="80" spans="1:10" ht="18" hidden="1" customHeight="1">
      <c r="A80" s="3" t="s">
        <v>110</v>
      </c>
      <c r="B80" s="15"/>
      <c r="C80" s="15"/>
      <c r="D80" s="16"/>
      <c r="E80" s="16"/>
      <c r="F80" s="2"/>
      <c r="G80" s="7"/>
      <c r="H80" s="8"/>
      <c r="I80" s="65">
        <f>G80*H80</f>
        <v>0</v>
      </c>
    </row>
    <row r="81" spans="1:10" ht="18" hidden="1" customHeight="1">
      <c r="A81" s="3" t="s">
        <v>111</v>
      </c>
      <c r="B81" s="15"/>
      <c r="C81" s="15"/>
      <c r="D81" s="16"/>
      <c r="E81" s="16"/>
      <c r="F81" s="2"/>
      <c r="G81" s="7"/>
      <c r="H81" s="8"/>
      <c r="I81" s="65">
        <f>G81*H81</f>
        <v>0</v>
      </c>
    </row>
    <row r="82" spans="1:10" ht="18" hidden="1" customHeight="1">
      <c r="A82" s="191" t="s">
        <v>25</v>
      </c>
      <c r="B82" s="47"/>
      <c r="C82" s="47"/>
      <c r="D82" s="48" t="s">
        <v>114</v>
      </c>
      <c r="E82" s="48"/>
      <c r="F82" s="49"/>
      <c r="G82" s="50"/>
      <c r="H82" s="51"/>
      <c r="I82" s="192"/>
    </row>
    <row r="83" spans="1:10" ht="18" hidden="1" customHeight="1">
      <c r="A83" s="3" t="s">
        <v>112</v>
      </c>
      <c r="B83" s="15"/>
      <c r="C83" s="15"/>
      <c r="D83" s="16"/>
      <c r="E83" s="16"/>
      <c r="F83" s="2"/>
      <c r="G83" s="7"/>
      <c r="H83" s="8"/>
      <c r="I83" s="9">
        <f>G83*H83</f>
        <v>0</v>
      </c>
    </row>
    <row r="84" spans="1:10" ht="18" hidden="1" customHeight="1">
      <c r="A84" s="3" t="s">
        <v>113</v>
      </c>
      <c r="B84" s="15"/>
      <c r="C84" s="15"/>
      <c r="D84" s="16"/>
      <c r="E84" s="16"/>
      <c r="F84" s="2"/>
      <c r="G84" s="7"/>
      <c r="H84" s="8"/>
      <c r="I84" s="9">
        <f>G84*H84</f>
        <v>0</v>
      </c>
    </row>
    <row r="85" spans="1:10" ht="18" hidden="1" customHeight="1">
      <c r="A85" s="3" t="s">
        <v>115</v>
      </c>
      <c r="B85" s="15"/>
      <c r="C85" s="15"/>
      <c r="D85" s="16"/>
      <c r="E85" s="16"/>
      <c r="F85" s="2"/>
      <c r="G85" s="7"/>
      <c r="H85" s="8"/>
      <c r="I85" s="9">
        <f>G85*H85</f>
        <v>0</v>
      </c>
    </row>
    <row r="86" spans="1:10" ht="18" hidden="1" customHeight="1">
      <c r="A86" s="3" t="s">
        <v>116</v>
      </c>
      <c r="B86" s="15"/>
      <c r="C86" s="15"/>
      <c r="D86" s="16"/>
      <c r="E86" s="16"/>
      <c r="F86" s="2"/>
      <c r="G86" s="7"/>
      <c r="H86" s="8"/>
      <c r="I86" s="9">
        <f>G86*H86</f>
        <v>0</v>
      </c>
    </row>
    <row r="87" spans="1:10" ht="18" hidden="1" customHeight="1">
      <c r="A87" s="3" t="s">
        <v>117</v>
      </c>
      <c r="B87" s="15"/>
      <c r="C87" s="15"/>
      <c r="D87" s="16"/>
      <c r="E87" s="16"/>
      <c r="F87" s="2"/>
      <c r="G87" s="7"/>
      <c r="H87" s="8"/>
      <c r="I87" s="9">
        <f>G87*H87</f>
        <v>0</v>
      </c>
    </row>
    <row r="88" spans="1:10" ht="18" customHeight="1">
      <c r="A88" s="191" t="s">
        <v>13</v>
      </c>
      <c r="B88" s="47"/>
      <c r="C88" s="47"/>
      <c r="D88" s="48" t="s">
        <v>214</v>
      </c>
      <c r="E88" s="48"/>
      <c r="F88" s="49"/>
      <c r="G88" s="50"/>
      <c r="H88" s="51"/>
      <c r="I88" s="192"/>
    </row>
    <row r="89" spans="1:10" ht="38.25">
      <c r="A89" s="3" t="s">
        <v>93</v>
      </c>
      <c r="B89" s="54">
        <v>84214</v>
      </c>
      <c r="C89" s="55" t="s">
        <v>180</v>
      </c>
      <c r="D89" s="52" t="s">
        <v>212</v>
      </c>
      <c r="E89" s="52"/>
      <c r="F89" s="56" t="s">
        <v>168</v>
      </c>
      <c r="G89" s="70">
        <v>266.41000000000003</v>
      </c>
      <c r="H89" s="193">
        <v>40.729999999999997</v>
      </c>
      <c r="I89" s="65">
        <f>G89*H89</f>
        <v>10850.879300000001</v>
      </c>
      <c r="J89" s="201">
        <f>(8*(0.2*4)*3)+(5*(0.2*4)*2.83)+(4*(0.2*4)*3.3)+(0.7*18.2*3)+(9.45*19.8)</f>
        <v>266.40999999999997</v>
      </c>
    </row>
    <row r="90" spans="1:10" ht="18" hidden="1" customHeight="1">
      <c r="A90" s="3" t="s">
        <v>118</v>
      </c>
      <c r="B90" s="15"/>
      <c r="C90" s="15"/>
      <c r="D90" s="16" t="s">
        <v>215</v>
      </c>
      <c r="E90" s="16"/>
      <c r="F90" s="2"/>
      <c r="G90" s="7"/>
      <c r="H90" s="8"/>
      <c r="I90" s="9">
        <f>G90*H90</f>
        <v>0</v>
      </c>
    </row>
    <row r="91" spans="1:10" ht="18" hidden="1" customHeight="1">
      <c r="A91" s="3" t="s">
        <v>119</v>
      </c>
      <c r="B91" s="15"/>
      <c r="C91" s="15"/>
      <c r="D91" s="16"/>
      <c r="E91" s="16"/>
      <c r="F91" s="2"/>
      <c r="G91" s="7"/>
      <c r="H91" s="8"/>
      <c r="I91" s="9">
        <f>G91*H91</f>
        <v>0</v>
      </c>
    </row>
    <row r="92" spans="1:10" ht="18" hidden="1" customHeight="1">
      <c r="A92" s="3" t="s">
        <v>120</v>
      </c>
      <c r="B92" s="15"/>
      <c r="C92" s="15"/>
      <c r="D92" s="16"/>
      <c r="E92" s="16"/>
      <c r="F92" s="2"/>
      <c r="G92" s="7"/>
      <c r="H92" s="8"/>
      <c r="I92" s="9">
        <f>G92*H92</f>
        <v>0</v>
      </c>
    </row>
    <row r="93" spans="1:10" ht="18" hidden="1" customHeight="1">
      <c r="A93" s="3" t="s">
        <v>121</v>
      </c>
      <c r="B93" s="15"/>
      <c r="C93" s="15"/>
      <c r="D93" s="16"/>
      <c r="E93" s="16"/>
      <c r="F93" s="2"/>
      <c r="G93" s="7"/>
      <c r="H93" s="8"/>
      <c r="I93" s="9">
        <f>G93*H93</f>
        <v>0</v>
      </c>
    </row>
    <row r="94" spans="1:10" ht="18" customHeight="1">
      <c r="A94" s="299" t="s">
        <v>23</v>
      </c>
      <c r="B94" s="300"/>
      <c r="C94" s="300"/>
      <c r="D94" s="300"/>
      <c r="E94" s="300"/>
      <c r="F94" s="300"/>
      <c r="G94" s="300"/>
      <c r="H94" s="301"/>
      <c r="I94" s="59">
        <f>SUM(I71:I93)</f>
        <v>59533.4136</v>
      </c>
    </row>
    <row r="95" spans="1:10" ht="18" customHeight="1">
      <c r="A95" s="24" t="s">
        <v>24</v>
      </c>
      <c r="B95" s="25"/>
      <c r="C95" s="25"/>
      <c r="D95" s="26" t="s">
        <v>122</v>
      </c>
      <c r="E95" s="26"/>
      <c r="F95" s="27"/>
      <c r="G95" s="28"/>
      <c r="H95" s="29"/>
      <c r="I95" s="30"/>
    </row>
    <row r="96" spans="1:10" ht="18" customHeight="1">
      <c r="A96" s="191" t="s">
        <v>238</v>
      </c>
      <c r="B96" s="47"/>
      <c r="C96" s="47"/>
      <c r="D96" s="48" t="s">
        <v>123</v>
      </c>
      <c r="E96" s="48"/>
      <c r="F96" s="49"/>
      <c r="G96" s="50"/>
      <c r="H96" s="51"/>
      <c r="I96" s="192"/>
    </row>
    <row r="97" spans="1:9" ht="51">
      <c r="A97" s="3" t="s">
        <v>105</v>
      </c>
      <c r="B97" s="54" t="s">
        <v>217</v>
      </c>
      <c r="C97" s="55" t="s">
        <v>180</v>
      </c>
      <c r="D97" s="52" t="s">
        <v>216</v>
      </c>
      <c r="E97" s="52"/>
      <c r="F97" s="56" t="s">
        <v>168</v>
      </c>
      <c r="G97" s="70">
        <v>229.41</v>
      </c>
      <c r="H97" s="193">
        <v>28.43</v>
      </c>
      <c r="I97" s="65">
        <f>G97*H97</f>
        <v>6522.1262999999999</v>
      </c>
    </row>
    <row r="98" spans="1:9" ht="25.5">
      <c r="A98" s="3" t="s">
        <v>106</v>
      </c>
      <c r="B98" s="54" t="s">
        <v>245</v>
      </c>
      <c r="C98" s="55" t="s">
        <v>180</v>
      </c>
      <c r="D98" s="52" t="s">
        <v>188</v>
      </c>
      <c r="E98" s="52"/>
      <c r="F98" s="56" t="s">
        <v>168</v>
      </c>
      <c r="G98" s="70">
        <v>458.82</v>
      </c>
      <c r="H98" s="193">
        <v>10.039999999999999</v>
      </c>
      <c r="I98" s="65">
        <f>G98*H98</f>
        <v>4606.5527999999995</v>
      </c>
    </row>
    <row r="99" spans="1:9" ht="24" customHeight="1">
      <c r="A99" s="3" t="s">
        <v>107</v>
      </c>
      <c r="B99" s="54" t="s">
        <v>186</v>
      </c>
      <c r="C99" s="55" t="s">
        <v>180</v>
      </c>
      <c r="D99" s="52" t="s">
        <v>187</v>
      </c>
      <c r="E99" s="52"/>
      <c r="F99" s="56" t="s">
        <v>168</v>
      </c>
      <c r="G99" s="70">
        <f>G98</f>
        <v>458.82</v>
      </c>
      <c r="H99" s="193">
        <v>3.42</v>
      </c>
      <c r="I99" s="65">
        <f>G99*H99</f>
        <v>1569.1643999999999</v>
      </c>
    </row>
    <row r="100" spans="1:9" ht="18" customHeight="1">
      <c r="A100" s="191" t="s">
        <v>310</v>
      </c>
      <c r="B100" s="47"/>
      <c r="C100" s="47"/>
      <c r="D100" s="48" t="s">
        <v>129</v>
      </c>
      <c r="E100" s="48"/>
      <c r="F100" s="49"/>
      <c r="G100" s="50"/>
      <c r="H100" s="51"/>
      <c r="I100" s="192"/>
    </row>
    <row r="101" spans="1:9" ht="25.5">
      <c r="A101" s="3" t="s">
        <v>311</v>
      </c>
      <c r="B101" s="54" t="s">
        <v>183</v>
      </c>
      <c r="C101" s="55" t="s">
        <v>180</v>
      </c>
      <c r="D101" s="52" t="s">
        <v>184</v>
      </c>
      <c r="E101" s="52"/>
      <c r="F101" s="56" t="s">
        <v>168</v>
      </c>
      <c r="G101" s="70">
        <v>4.09</v>
      </c>
      <c r="H101" s="193">
        <v>46.94</v>
      </c>
      <c r="I101" s="65">
        <f t="shared" ref="I101:I107" si="1">G101*H101</f>
        <v>191.98459999999997</v>
      </c>
    </row>
    <row r="102" spans="1:9" ht="25.5">
      <c r="A102" s="3" t="s">
        <v>312</v>
      </c>
      <c r="B102" s="80" t="s">
        <v>308</v>
      </c>
      <c r="C102" s="76" t="s">
        <v>180</v>
      </c>
      <c r="D102" s="79" t="s">
        <v>309</v>
      </c>
      <c r="E102" s="79"/>
      <c r="F102" s="56" t="s">
        <v>170</v>
      </c>
      <c r="G102" s="70">
        <v>6</v>
      </c>
      <c r="H102" s="193">
        <v>50.2</v>
      </c>
      <c r="I102" s="65">
        <f t="shared" si="1"/>
        <v>301.20000000000005</v>
      </c>
    </row>
    <row r="103" spans="1:9" s="210" customFormat="1" ht="25.5">
      <c r="A103" s="3" t="s">
        <v>109</v>
      </c>
      <c r="B103" s="54" t="s">
        <v>339</v>
      </c>
      <c r="C103" s="76" t="s">
        <v>180</v>
      </c>
      <c r="D103" s="52" t="s">
        <v>338</v>
      </c>
      <c r="E103" s="52"/>
      <c r="F103" s="56" t="s">
        <v>170</v>
      </c>
      <c r="G103" s="70">
        <v>8</v>
      </c>
      <c r="H103" s="193">
        <v>827.58</v>
      </c>
      <c r="I103" s="71">
        <f t="shared" si="1"/>
        <v>6620.64</v>
      </c>
    </row>
    <row r="104" spans="1:9" ht="18" hidden="1" customHeight="1">
      <c r="A104" s="3" t="s">
        <v>130</v>
      </c>
      <c r="B104" s="14"/>
      <c r="C104" s="76" t="s">
        <v>180</v>
      </c>
      <c r="D104" s="17"/>
      <c r="E104" s="16"/>
      <c r="F104" s="2"/>
      <c r="G104" s="7"/>
      <c r="H104" s="8"/>
      <c r="I104" s="9">
        <f t="shared" si="1"/>
        <v>0</v>
      </c>
    </row>
    <row r="105" spans="1:9" ht="18" hidden="1" customHeight="1">
      <c r="A105" s="3" t="s">
        <v>131</v>
      </c>
      <c r="B105" s="15"/>
      <c r="C105" s="76" t="s">
        <v>180</v>
      </c>
      <c r="D105" s="17"/>
      <c r="E105" s="16"/>
      <c r="F105" s="2"/>
      <c r="G105" s="7"/>
      <c r="H105" s="8"/>
      <c r="I105" s="9">
        <f t="shared" si="1"/>
        <v>0</v>
      </c>
    </row>
    <row r="106" spans="1:9" ht="18" hidden="1" customHeight="1">
      <c r="A106" s="3" t="s">
        <v>132</v>
      </c>
      <c r="B106" s="14"/>
      <c r="C106" s="76" t="s">
        <v>180</v>
      </c>
      <c r="D106" s="17"/>
      <c r="E106" s="16"/>
      <c r="F106" s="2"/>
      <c r="G106" s="7"/>
      <c r="H106" s="8"/>
      <c r="I106" s="9">
        <f t="shared" si="1"/>
        <v>0</v>
      </c>
    </row>
    <row r="107" spans="1:9" ht="18" hidden="1" customHeight="1">
      <c r="A107" s="3" t="s">
        <v>149</v>
      </c>
      <c r="B107" s="14"/>
      <c r="C107" s="76" t="s">
        <v>180</v>
      </c>
      <c r="D107" s="17"/>
      <c r="E107" s="16"/>
      <c r="F107" s="2"/>
      <c r="G107" s="7"/>
      <c r="H107" s="8"/>
      <c r="I107" s="9">
        <f t="shared" si="1"/>
        <v>0</v>
      </c>
    </row>
    <row r="108" spans="1:9" ht="18" customHeight="1">
      <c r="A108" s="191" t="s">
        <v>25</v>
      </c>
      <c r="B108" s="47"/>
      <c r="C108" s="47"/>
      <c r="D108" s="48" t="s">
        <v>165</v>
      </c>
      <c r="E108" s="48"/>
      <c r="F108" s="49"/>
      <c r="G108" s="50"/>
      <c r="H108" s="51"/>
      <c r="I108" s="192"/>
    </row>
    <row r="109" spans="1:9" ht="38.25">
      <c r="A109" s="3" t="s">
        <v>112</v>
      </c>
      <c r="B109" s="54" t="s">
        <v>219</v>
      </c>
      <c r="C109" s="55" t="s">
        <v>180</v>
      </c>
      <c r="D109" s="52" t="s">
        <v>218</v>
      </c>
      <c r="E109" s="52"/>
      <c r="F109" s="56" t="s">
        <v>168</v>
      </c>
      <c r="G109" s="70">
        <v>114.66</v>
      </c>
      <c r="H109" s="193">
        <v>29.71</v>
      </c>
      <c r="I109" s="65">
        <f>G109*H109</f>
        <v>3406.5486000000001</v>
      </c>
    </row>
    <row r="110" spans="1:9" ht="18" customHeight="1">
      <c r="A110" s="3" t="s">
        <v>113</v>
      </c>
      <c r="B110" s="54">
        <v>40780</v>
      </c>
      <c r="C110" s="55" t="s">
        <v>180</v>
      </c>
      <c r="D110" s="52" t="s">
        <v>274</v>
      </c>
      <c r="E110" s="52"/>
      <c r="F110" s="56" t="s">
        <v>168</v>
      </c>
      <c r="G110" s="70">
        <f>G109</f>
        <v>114.66</v>
      </c>
      <c r="H110" s="78">
        <v>4.71</v>
      </c>
      <c r="I110" s="65">
        <f>G110*H110</f>
        <v>540.04859999999996</v>
      </c>
    </row>
    <row r="111" spans="1:9" ht="18" hidden="1" customHeight="1">
      <c r="A111" s="3" t="s">
        <v>136</v>
      </c>
      <c r="B111" s="14"/>
      <c r="C111" s="14"/>
      <c r="D111" s="17"/>
      <c r="E111" s="16"/>
      <c r="F111" s="2"/>
      <c r="G111" s="7"/>
      <c r="H111" s="8"/>
      <c r="I111" s="9">
        <f>G111*H111</f>
        <v>0</v>
      </c>
    </row>
    <row r="112" spans="1:9" ht="18" customHeight="1">
      <c r="A112" s="191" t="s">
        <v>313</v>
      </c>
      <c r="B112" s="47"/>
      <c r="C112" s="47"/>
      <c r="D112" s="48" t="s">
        <v>166</v>
      </c>
      <c r="E112" s="48"/>
      <c r="F112" s="49"/>
      <c r="G112" s="50"/>
      <c r="H112" s="51"/>
      <c r="I112" s="192"/>
    </row>
    <row r="113" spans="1:9" ht="38.25">
      <c r="A113" s="3" t="s">
        <v>314</v>
      </c>
      <c r="B113" s="54" t="s">
        <v>178</v>
      </c>
      <c r="C113" s="55" t="s">
        <v>180</v>
      </c>
      <c r="D113" s="52" t="s">
        <v>177</v>
      </c>
      <c r="E113" s="52"/>
      <c r="F113" s="56" t="s">
        <v>168</v>
      </c>
      <c r="G113" s="70">
        <v>186.12</v>
      </c>
      <c r="H113" s="193">
        <v>26.52</v>
      </c>
      <c r="I113" s="65">
        <f>G113*H113</f>
        <v>4935.9023999999999</v>
      </c>
    </row>
    <row r="114" spans="1:9" ht="18" hidden="1" customHeight="1">
      <c r="A114" s="3" t="s">
        <v>133</v>
      </c>
      <c r="B114" s="54"/>
      <c r="C114" s="60"/>
      <c r="D114" s="61"/>
      <c r="E114" s="53"/>
      <c r="F114" s="62"/>
      <c r="G114" s="63"/>
      <c r="H114" s="64"/>
      <c r="I114" s="58">
        <f>G114*H114</f>
        <v>0</v>
      </c>
    </row>
    <row r="115" spans="1:9" ht="18" hidden="1" customHeight="1">
      <c r="A115" s="3" t="s">
        <v>134</v>
      </c>
      <c r="B115" s="14"/>
      <c r="C115" s="14"/>
      <c r="D115" s="16"/>
      <c r="E115" s="16"/>
      <c r="F115" s="2"/>
      <c r="G115" s="7"/>
      <c r="H115" s="8"/>
      <c r="I115" s="9">
        <f>G115*H115</f>
        <v>0</v>
      </c>
    </row>
    <row r="116" spans="1:9" ht="18" hidden="1" customHeight="1">
      <c r="A116" s="3" t="s">
        <v>135</v>
      </c>
      <c r="B116" s="14"/>
      <c r="C116" s="14"/>
      <c r="D116" s="16"/>
      <c r="E116" s="16"/>
      <c r="F116" s="2"/>
      <c r="G116" s="7"/>
      <c r="H116" s="8"/>
      <c r="I116" s="9">
        <f>G116*H116</f>
        <v>0</v>
      </c>
    </row>
    <row r="117" spans="1:9" ht="18" hidden="1" customHeight="1">
      <c r="A117" s="3" t="s">
        <v>136</v>
      </c>
      <c r="B117" s="14"/>
      <c r="C117" s="14"/>
      <c r="D117" s="16"/>
      <c r="E117" s="16"/>
      <c r="F117" s="2"/>
      <c r="G117" s="7"/>
      <c r="H117" s="8"/>
      <c r="I117" s="9">
        <f>G117*H117</f>
        <v>0</v>
      </c>
    </row>
    <row r="118" spans="1:9" ht="18" customHeight="1">
      <c r="A118" s="191" t="s">
        <v>315</v>
      </c>
      <c r="B118" s="47"/>
      <c r="C118" s="47"/>
      <c r="D118" s="48" t="s">
        <v>137</v>
      </c>
      <c r="E118" s="48"/>
      <c r="F118" s="49"/>
      <c r="G118" s="50"/>
      <c r="H118" s="51"/>
      <c r="I118" s="192"/>
    </row>
    <row r="119" spans="1:9" ht="18" customHeight="1">
      <c r="A119" s="3" t="s">
        <v>316</v>
      </c>
      <c r="B119" s="54" t="s">
        <v>175</v>
      </c>
      <c r="C119" s="55" t="s">
        <v>180</v>
      </c>
      <c r="D119" s="52" t="s">
        <v>176</v>
      </c>
      <c r="E119" s="52"/>
      <c r="F119" s="56" t="s">
        <v>168</v>
      </c>
      <c r="G119" s="70">
        <v>458.82</v>
      </c>
      <c r="H119" s="193">
        <v>2.37</v>
      </c>
      <c r="I119" s="65">
        <f>G119*H119</f>
        <v>1087.4033999999999</v>
      </c>
    </row>
    <row r="120" spans="1:9" ht="18" customHeight="1">
      <c r="A120" s="3" t="s">
        <v>317</v>
      </c>
      <c r="B120" s="54" t="s">
        <v>174</v>
      </c>
      <c r="C120" s="55" t="s">
        <v>180</v>
      </c>
      <c r="D120" s="52" t="s">
        <v>173</v>
      </c>
      <c r="E120" s="52"/>
      <c r="F120" s="56" t="s">
        <v>168</v>
      </c>
      <c r="G120" s="70">
        <f>G119</f>
        <v>458.82</v>
      </c>
      <c r="H120" s="193">
        <v>9.2799999999999994</v>
      </c>
      <c r="I120" s="65">
        <f>G120*H120</f>
        <v>4257.8495999999996</v>
      </c>
    </row>
    <row r="121" spans="1:9" ht="18" customHeight="1">
      <c r="A121" s="3" t="s">
        <v>318</v>
      </c>
      <c r="B121" s="54" t="s">
        <v>172</v>
      </c>
      <c r="C121" s="55" t="s">
        <v>180</v>
      </c>
      <c r="D121" s="52" t="s">
        <v>171</v>
      </c>
      <c r="E121" s="52"/>
      <c r="F121" s="56" t="s">
        <v>168</v>
      </c>
      <c r="G121" s="70">
        <v>403.7</v>
      </c>
      <c r="H121" s="193">
        <v>6.22</v>
      </c>
      <c r="I121" s="65">
        <f>G121*H121</f>
        <v>2511.0139999999997</v>
      </c>
    </row>
    <row r="122" spans="1:9" ht="18" customHeight="1">
      <c r="A122" s="3" t="s">
        <v>319</v>
      </c>
      <c r="B122" s="54">
        <v>79460</v>
      </c>
      <c r="C122" s="55" t="s">
        <v>180</v>
      </c>
      <c r="D122" s="52" t="s">
        <v>185</v>
      </c>
      <c r="E122" s="52"/>
      <c r="F122" s="56" t="s">
        <v>168</v>
      </c>
      <c r="G122" s="70">
        <v>55.12</v>
      </c>
      <c r="H122" s="193">
        <v>30.33</v>
      </c>
      <c r="I122" s="65">
        <f>G122*H122</f>
        <v>1671.7895999999998</v>
      </c>
    </row>
    <row r="123" spans="1:9" ht="18" hidden="1" customHeight="1">
      <c r="A123" s="191" t="s">
        <v>29</v>
      </c>
      <c r="B123" s="47"/>
      <c r="C123" s="47"/>
      <c r="D123" s="48" t="s">
        <v>140</v>
      </c>
      <c r="E123" s="48"/>
      <c r="F123" s="49"/>
      <c r="G123" s="50"/>
      <c r="H123" s="51"/>
      <c r="I123" s="192"/>
    </row>
    <row r="124" spans="1:9" ht="18" hidden="1" customHeight="1">
      <c r="A124" s="3" t="s">
        <v>138</v>
      </c>
      <c r="B124" s="14"/>
      <c r="C124" s="14"/>
      <c r="D124" s="16"/>
      <c r="E124" s="16"/>
      <c r="F124" s="2"/>
      <c r="G124" s="7"/>
      <c r="H124" s="8"/>
      <c r="I124" s="9">
        <f>G124*H124</f>
        <v>0</v>
      </c>
    </row>
    <row r="125" spans="1:9" ht="18" hidden="1" customHeight="1">
      <c r="A125" s="3" t="s">
        <v>139</v>
      </c>
      <c r="B125" s="14"/>
      <c r="C125" s="14"/>
      <c r="D125" s="16"/>
      <c r="E125" s="16"/>
      <c r="F125" s="2"/>
      <c r="G125" s="7"/>
      <c r="H125" s="8"/>
      <c r="I125" s="9">
        <f>G125*H125</f>
        <v>0</v>
      </c>
    </row>
    <row r="126" spans="1:9" ht="18" hidden="1" customHeight="1">
      <c r="A126" s="3" t="s">
        <v>141</v>
      </c>
      <c r="B126" s="14"/>
      <c r="C126" s="14"/>
      <c r="D126" s="16"/>
      <c r="E126" s="16"/>
      <c r="F126" s="2"/>
      <c r="G126" s="7"/>
      <c r="H126" s="8"/>
      <c r="I126" s="9">
        <f>G126*H126</f>
        <v>0</v>
      </c>
    </row>
    <row r="127" spans="1:9" ht="18" hidden="1" customHeight="1">
      <c r="A127" s="3" t="s">
        <v>142</v>
      </c>
      <c r="B127" s="14"/>
      <c r="C127" s="14"/>
      <c r="D127" s="16"/>
      <c r="E127" s="16"/>
      <c r="F127" s="2"/>
      <c r="G127" s="7"/>
      <c r="H127" s="8"/>
      <c r="I127" s="9">
        <f>G127*H127</f>
        <v>0</v>
      </c>
    </row>
    <row r="128" spans="1:9" ht="18" hidden="1" customHeight="1">
      <c r="A128" s="40" t="s">
        <v>143</v>
      </c>
      <c r="B128" s="41"/>
      <c r="C128" s="41"/>
      <c r="D128" s="42"/>
      <c r="E128" s="42"/>
      <c r="F128" s="43"/>
      <c r="G128" s="44"/>
      <c r="H128" s="45"/>
      <c r="I128" s="46">
        <f>G128*H128</f>
        <v>0</v>
      </c>
    </row>
    <row r="129" spans="1:9" ht="18" customHeight="1">
      <c r="A129" s="191" t="s">
        <v>320</v>
      </c>
      <c r="B129" s="47"/>
      <c r="C129" s="47"/>
      <c r="D129" s="48" t="s">
        <v>144</v>
      </c>
      <c r="E129" s="48"/>
      <c r="F129" s="49"/>
      <c r="G129" s="50"/>
      <c r="H129" s="51"/>
      <c r="I129" s="192"/>
    </row>
    <row r="130" spans="1:9" ht="25.5">
      <c r="A130" s="3" t="s">
        <v>321</v>
      </c>
      <c r="B130" s="54">
        <v>6130</v>
      </c>
      <c r="C130" s="55" t="s">
        <v>180</v>
      </c>
      <c r="D130" s="52" t="s">
        <v>189</v>
      </c>
      <c r="E130" s="52"/>
      <c r="F130" s="56" t="s">
        <v>168</v>
      </c>
      <c r="G130" s="70">
        <v>19.64</v>
      </c>
      <c r="H130" s="193">
        <v>13.88</v>
      </c>
      <c r="I130" s="65">
        <f>G130*H130</f>
        <v>272.60320000000002</v>
      </c>
    </row>
    <row r="131" spans="1:9" ht="18" hidden="1" customHeight="1">
      <c r="A131" s="3" t="s">
        <v>145</v>
      </c>
      <c r="B131" s="14"/>
      <c r="C131" s="14"/>
      <c r="D131" s="16"/>
      <c r="E131" s="16"/>
      <c r="F131" s="2"/>
      <c r="G131" s="7"/>
      <c r="H131" s="8"/>
      <c r="I131" s="9">
        <f>G131*H131</f>
        <v>0</v>
      </c>
    </row>
    <row r="132" spans="1:9" ht="18" hidden="1" customHeight="1">
      <c r="A132" s="3" t="s">
        <v>146</v>
      </c>
      <c r="B132" s="14"/>
      <c r="C132" s="14"/>
      <c r="D132" s="16"/>
      <c r="E132" s="16"/>
      <c r="F132" s="2"/>
      <c r="G132" s="7"/>
      <c r="H132" s="8"/>
      <c r="I132" s="9">
        <f>G132*H132</f>
        <v>0</v>
      </c>
    </row>
    <row r="133" spans="1:9" ht="18" hidden="1" customHeight="1">
      <c r="A133" s="3" t="s">
        <v>147</v>
      </c>
      <c r="B133" s="14"/>
      <c r="C133" s="14"/>
      <c r="D133" s="16"/>
      <c r="E133" s="16"/>
      <c r="F133" s="2"/>
      <c r="G133" s="7"/>
      <c r="H133" s="8"/>
      <c r="I133" s="9">
        <f>G133*H133</f>
        <v>0</v>
      </c>
    </row>
    <row r="134" spans="1:9" ht="18" hidden="1" customHeight="1">
      <c r="A134" s="3" t="s">
        <v>148</v>
      </c>
      <c r="B134" s="14"/>
      <c r="C134" s="14"/>
      <c r="D134" s="16"/>
      <c r="E134" s="16"/>
      <c r="F134" s="2"/>
      <c r="G134" s="7"/>
      <c r="H134" s="8"/>
      <c r="I134" s="9">
        <f>G134*H134</f>
        <v>0</v>
      </c>
    </row>
    <row r="135" spans="1:9" ht="18" hidden="1" customHeight="1">
      <c r="A135" s="191" t="s">
        <v>30</v>
      </c>
      <c r="B135" s="47"/>
      <c r="C135" s="47"/>
      <c r="D135" s="48" t="s">
        <v>150</v>
      </c>
      <c r="E135" s="48"/>
      <c r="F135" s="49"/>
      <c r="G135" s="50"/>
      <c r="H135" s="51"/>
      <c r="I135" s="192"/>
    </row>
    <row r="136" spans="1:9" ht="18" hidden="1" customHeight="1">
      <c r="A136" s="3" t="s">
        <v>149</v>
      </c>
      <c r="B136" s="14"/>
      <c r="C136" s="14"/>
      <c r="D136" s="17"/>
      <c r="E136" s="16"/>
      <c r="F136" s="2"/>
      <c r="G136" s="7"/>
      <c r="H136" s="8"/>
      <c r="I136" s="9">
        <f>G136*H136</f>
        <v>0</v>
      </c>
    </row>
    <row r="137" spans="1:9" ht="18" hidden="1" customHeight="1">
      <c r="A137" s="191" t="s">
        <v>30</v>
      </c>
      <c r="B137" s="47"/>
      <c r="C137" s="47"/>
      <c r="D137" s="48" t="s">
        <v>167</v>
      </c>
      <c r="E137" s="48"/>
      <c r="F137" s="49"/>
      <c r="G137" s="50"/>
      <c r="H137" s="51"/>
      <c r="I137" s="192"/>
    </row>
    <row r="138" spans="1:9" ht="18" hidden="1" customHeight="1">
      <c r="A138" s="3" t="s">
        <v>151</v>
      </c>
      <c r="B138" s="14"/>
      <c r="C138" s="14"/>
      <c r="D138" s="17"/>
      <c r="E138" s="16"/>
      <c r="F138" s="2"/>
      <c r="G138" s="7"/>
      <c r="H138" s="8"/>
      <c r="I138" s="9">
        <f>G138*H138</f>
        <v>0</v>
      </c>
    </row>
    <row r="139" spans="1:9" ht="18" hidden="1" customHeight="1">
      <c r="A139" s="3"/>
      <c r="B139" s="14"/>
      <c r="C139" s="14"/>
      <c r="D139" s="17"/>
      <c r="E139" s="16"/>
      <c r="F139" s="2"/>
      <c r="G139" s="7"/>
      <c r="H139" s="8"/>
      <c r="I139" s="9"/>
    </row>
    <row r="140" spans="1:9" ht="18" hidden="1" customHeight="1">
      <c r="A140" s="3"/>
      <c r="B140" s="14"/>
      <c r="C140" s="14"/>
      <c r="D140" s="17"/>
      <c r="E140" s="16"/>
      <c r="F140" s="2"/>
      <c r="G140" s="7"/>
      <c r="H140" s="8"/>
      <c r="I140" s="9"/>
    </row>
    <row r="141" spans="1:9" ht="18" hidden="1" customHeight="1">
      <c r="A141" s="3"/>
      <c r="B141" s="14"/>
      <c r="C141" s="14"/>
      <c r="D141" s="17"/>
      <c r="E141" s="16"/>
      <c r="F141" s="2"/>
      <c r="G141" s="7"/>
      <c r="H141" s="8"/>
      <c r="I141" s="9"/>
    </row>
    <row r="142" spans="1:9" ht="18" hidden="1" customHeight="1">
      <c r="A142" s="3" t="s">
        <v>152</v>
      </c>
      <c r="B142" s="14"/>
      <c r="C142" s="14"/>
      <c r="D142" s="17"/>
      <c r="E142" s="16"/>
      <c r="F142" s="2"/>
      <c r="G142" s="7"/>
      <c r="H142" s="8"/>
      <c r="I142" s="9">
        <f>G142*H142</f>
        <v>0</v>
      </c>
    </row>
    <row r="143" spans="1:9" ht="18" hidden="1" customHeight="1">
      <c r="A143" s="191" t="s">
        <v>31</v>
      </c>
      <c r="B143" s="47"/>
      <c r="C143" s="47"/>
      <c r="D143" s="48" t="s">
        <v>155</v>
      </c>
      <c r="E143" s="48"/>
      <c r="F143" s="49"/>
      <c r="G143" s="50"/>
      <c r="H143" s="51"/>
      <c r="I143" s="192"/>
    </row>
    <row r="144" spans="1:9" ht="18" hidden="1" customHeight="1">
      <c r="A144" s="3" t="s">
        <v>153</v>
      </c>
      <c r="B144" s="14"/>
      <c r="C144" s="14"/>
      <c r="D144" s="16"/>
      <c r="E144" s="16"/>
      <c r="F144" s="2"/>
      <c r="G144" s="7"/>
      <c r="H144" s="8"/>
      <c r="I144" s="9">
        <f>G144*H144</f>
        <v>0</v>
      </c>
    </row>
    <row r="145" spans="1:13" ht="18" hidden="1" customHeight="1">
      <c r="A145" s="3" t="s">
        <v>154</v>
      </c>
      <c r="B145" s="14"/>
      <c r="C145" s="14"/>
      <c r="D145" s="16"/>
      <c r="E145" s="16"/>
      <c r="F145" s="2"/>
      <c r="G145" s="7"/>
      <c r="H145" s="8"/>
      <c r="I145" s="9">
        <f>G145*H145</f>
        <v>0</v>
      </c>
    </row>
    <row r="146" spans="1:13" ht="18" hidden="1" customHeight="1">
      <c r="A146" s="3" t="s">
        <v>156</v>
      </c>
      <c r="B146" s="14"/>
      <c r="C146" s="14"/>
      <c r="D146" s="16"/>
      <c r="E146" s="16"/>
      <c r="F146" s="2"/>
      <c r="G146" s="7"/>
      <c r="H146" s="8"/>
      <c r="I146" s="9">
        <f>G146*H146</f>
        <v>0</v>
      </c>
    </row>
    <row r="147" spans="1:13" ht="18" hidden="1" customHeight="1">
      <c r="A147" s="3" t="s">
        <v>157</v>
      </c>
      <c r="B147" s="14"/>
      <c r="C147" s="14"/>
      <c r="D147" s="16"/>
      <c r="E147" s="16"/>
      <c r="F147" s="2"/>
      <c r="G147" s="7"/>
      <c r="H147" s="8"/>
      <c r="I147" s="9">
        <f>G147*H147</f>
        <v>0</v>
      </c>
    </row>
    <row r="148" spans="1:13" ht="18" hidden="1" customHeight="1">
      <c r="A148" s="3" t="s">
        <v>158</v>
      </c>
      <c r="B148" s="14"/>
      <c r="C148" s="14"/>
      <c r="D148" s="16"/>
      <c r="E148" s="16"/>
      <c r="F148" s="2"/>
      <c r="G148" s="7"/>
      <c r="H148" s="8"/>
      <c r="I148" s="9">
        <f>G148*H148</f>
        <v>0</v>
      </c>
    </row>
    <row r="149" spans="1:13" ht="18" hidden="1" customHeight="1">
      <c r="A149" s="191" t="s">
        <v>32</v>
      </c>
      <c r="B149" s="47"/>
      <c r="C149" s="47"/>
      <c r="D149" s="48" t="s">
        <v>161</v>
      </c>
      <c r="E149" s="48"/>
      <c r="F149" s="49"/>
      <c r="G149" s="50"/>
      <c r="H149" s="51"/>
      <c r="I149" s="192"/>
    </row>
    <row r="150" spans="1:13" ht="18" hidden="1" customHeight="1">
      <c r="A150" s="3" t="s">
        <v>159</v>
      </c>
      <c r="B150" s="14"/>
      <c r="C150" s="14"/>
      <c r="D150" s="16"/>
      <c r="E150" s="16"/>
      <c r="F150" s="2"/>
      <c r="G150" s="7"/>
      <c r="H150" s="8"/>
      <c r="I150" s="9">
        <f>G150*H150</f>
        <v>0</v>
      </c>
    </row>
    <row r="151" spans="1:13" ht="18" hidden="1" customHeight="1">
      <c r="A151" s="3"/>
      <c r="B151" s="14"/>
      <c r="C151" s="14"/>
      <c r="D151" s="17"/>
      <c r="E151" s="16"/>
      <c r="F151" s="2"/>
      <c r="G151" s="7"/>
      <c r="H151" s="8"/>
      <c r="I151" s="9"/>
    </row>
    <row r="152" spans="1:13" ht="18" hidden="1" customHeight="1">
      <c r="A152" s="3"/>
      <c r="B152" s="14"/>
      <c r="C152" s="14"/>
      <c r="D152" s="17"/>
      <c r="E152" s="16"/>
      <c r="F152" s="2"/>
      <c r="G152" s="7"/>
      <c r="H152" s="8"/>
      <c r="I152" s="9"/>
    </row>
    <row r="153" spans="1:13" ht="18" hidden="1" customHeight="1">
      <c r="A153" s="3" t="s">
        <v>160</v>
      </c>
      <c r="B153" s="15"/>
      <c r="C153" s="15"/>
      <c r="D153" s="17"/>
      <c r="E153" s="16"/>
      <c r="F153" s="4"/>
      <c r="G153" s="7"/>
      <c r="H153" s="8"/>
      <c r="I153" s="9">
        <f>G153*H153</f>
        <v>0</v>
      </c>
    </row>
    <row r="154" spans="1:13" ht="18" customHeight="1">
      <c r="A154" s="299" t="s">
        <v>26</v>
      </c>
      <c r="B154" s="300"/>
      <c r="C154" s="300"/>
      <c r="D154" s="300"/>
      <c r="E154" s="300"/>
      <c r="F154" s="300"/>
      <c r="G154" s="300"/>
      <c r="H154" s="301"/>
      <c r="I154" s="59">
        <f>SUM(I96:I153)</f>
        <v>38494.827499999992</v>
      </c>
    </row>
    <row r="155" spans="1:13" ht="18" customHeight="1">
      <c r="A155" s="24" t="s">
        <v>27</v>
      </c>
      <c r="B155" s="25"/>
      <c r="C155" s="25"/>
      <c r="D155" s="26" t="s">
        <v>40</v>
      </c>
      <c r="E155" s="26"/>
      <c r="F155" s="27"/>
      <c r="G155" s="28"/>
      <c r="H155" s="29"/>
      <c r="I155" s="30"/>
    </row>
    <row r="156" spans="1:13" ht="18" customHeight="1">
      <c r="A156" s="191" t="s">
        <v>28</v>
      </c>
      <c r="B156" s="47"/>
      <c r="C156" s="47"/>
      <c r="D156" s="48" t="s">
        <v>41</v>
      </c>
      <c r="E156" s="48"/>
      <c r="F156" s="49"/>
      <c r="G156" s="50"/>
      <c r="H156" s="51"/>
      <c r="I156" s="192"/>
    </row>
    <row r="157" spans="1:13" s="87" customFormat="1">
      <c r="A157" s="73" t="s">
        <v>124</v>
      </c>
      <c r="B157" s="89" t="s">
        <v>181</v>
      </c>
      <c r="C157" s="76" t="s">
        <v>180</v>
      </c>
      <c r="D157" s="79" t="s">
        <v>182</v>
      </c>
      <c r="E157" s="79"/>
      <c r="F157" s="56" t="s">
        <v>179</v>
      </c>
      <c r="G157" s="56">
        <v>1.28</v>
      </c>
      <c r="H157" s="56">
        <v>13.83</v>
      </c>
      <c r="I157" s="206">
        <f>G157*H157</f>
        <v>17.702400000000001</v>
      </c>
      <c r="J157" s="202"/>
      <c r="K157" s="75"/>
      <c r="L157" s="83"/>
      <c r="M157" s="88"/>
    </row>
    <row r="158" spans="1:13" s="87" customFormat="1" ht="25.5">
      <c r="A158" s="73" t="s">
        <v>125</v>
      </c>
      <c r="B158" s="89" t="s">
        <v>257</v>
      </c>
      <c r="C158" s="76" t="s">
        <v>180</v>
      </c>
      <c r="D158" s="79" t="s">
        <v>258</v>
      </c>
      <c r="E158" s="79"/>
      <c r="F158" s="56" t="s">
        <v>179</v>
      </c>
      <c r="G158" s="56">
        <v>1.22</v>
      </c>
      <c r="H158" s="56">
        <v>16.41</v>
      </c>
      <c r="I158" s="206">
        <f t="shared" ref="I158:I173" si="2">G158*H158</f>
        <v>20.020199999999999</v>
      </c>
      <c r="J158" s="202"/>
      <c r="K158" s="75"/>
      <c r="L158" s="83"/>
      <c r="M158" s="88"/>
    </row>
    <row r="159" spans="1:13" s="85" customFormat="1" ht="18" customHeight="1">
      <c r="A159" s="73" t="s">
        <v>126</v>
      </c>
      <c r="B159" s="80">
        <v>72558</v>
      </c>
      <c r="C159" s="76" t="s">
        <v>180</v>
      </c>
      <c r="D159" s="79" t="s">
        <v>194</v>
      </c>
      <c r="E159" s="79"/>
      <c r="F159" s="195" t="s">
        <v>170</v>
      </c>
      <c r="G159" s="56">
        <v>4</v>
      </c>
      <c r="H159" s="56">
        <v>6.08</v>
      </c>
      <c r="I159" s="206">
        <f t="shared" si="2"/>
        <v>24.32</v>
      </c>
      <c r="J159" s="203"/>
      <c r="K159" s="82"/>
      <c r="L159" s="83"/>
      <c r="M159" s="84"/>
    </row>
    <row r="160" spans="1:13" s="85" customFormat="1" ht="25.5">
      <c r="A160" s="73" t="s">
        <v>127</v>
      </c>
      <c r="B160" s="194" t="s">
        <v>262</v>
      </c>
      <c r="C160" s="76" t="s">
        <v>180</v>
      </c>
      <c r="D160" s="79" t="s">
        <v>263</v>
      </c>
      <c r="E160" s="79"/>
      <c r="F160" s="195" t="s">
        <v>169</v>
      </c>
      <c r="G160" s="195">
        <v>5.5</v>
      </c>
      <c r="H160" s="195">
        <v>24.4</v>
      </c>
      <c r="I160" s="206">
        <f t="shared" si="2"/>
        <v>134.19999999999999</v>
      </c>
      <c r="J160" s="203"/>
      <c r="K160" s="82"/>
      <c r="L160" s="83"/>
      <c r="M160" s="84"/>
    </row>
    <row r="161" spans="1:13" s="85" customFormat="1" ht="25.5">
      <c r="A161" s="73" t="s">
        <v>128</v>
      </c>
      <c r="B161" s="194" t="s">
        <v>192</v>
      </c>
      <c r="C161" s="76" t="s">
        <v>180</v>
      </c>
      <c r="D161" s="79" t="s">
        <v>193</v>
      </c>
      <c r="E161" s="79"/>
      <c r="F161" s="195" t="s">
        <v>169</v>
      </c>
      <c r="G161" s="195">
        <v>5</v>
      </c>
      <c r="H161" s="195">
        <v>35.53</v>
      </c>
      <c r="I161" s="206">
        <f t="shared" si="2"/>
        <v>177.65</v>
      </c>
      <c r="J161" s="203"/>
      <c r="K161" s="82"/>
      <c r="L161" s="83"/>
      <c r="M161" s="84"/>
    </row>
    <row r="162" spans="1:13" s="85" customFormat="1" ht="25.5">
      <c r="A162" s="73" t="s">
        <v>195</v>
      </c>
      <c r="B162" s="194" t="s">
        <v>190</v>
      </c>
      <c r="C162" s="76" t="s">
        <v>180</v>
      </c>
      <c r="D162" s="79" t="s">
        <v>191</v>
      </c>
      <c r="E162" s="79"/>
      <c r="F162" s="195" t="s">
        <v>169</v>
      </c>
      <c r="G162" s="56">
        <v>1</v>
      </c>
      <c r="H162" s="195">
        <v>17.600000000000001</v>
      </c>
      <c r="I162" s="206">
        <f t="shared" si="2"/>
        <v>17.600000000000001</v>
      </c>
      <c r="J162" s="203"/>
      <c r="K162" s="82"/>
      <c r="L162" s="83"/>
      <c r="M162" s="84"/>
    </row>
    <row r="163" spans="1:13" s="85" customFormat="1" ht="25.5">
      <c r="A163" s="73" t="s">
        <v>197</v>
      </c>
      <c r="B163" s="194" t="s">
        <v>264</v>
      </c>
      <c r="C163" s="76" t="s">
        <v>180</v>
      </c>
      <c r="D163" s="79" t="s">
        <v>265</v>
      </c>
      <c r="E163" s="79"/>
      <c r="F163" s="195" t="s">
        <v>170</v>
      </c>
      <c r="G163" s="56">
        <v>1</v>
      </c>
      <c r="H163" s="195">
        <v>26.68</v>
      </c>
      <c r="I163" s="206">
        <f t="shared" si="2"/>
        <v>26.68</v>
      </c>
      <c r="J163" s="203"/>
      <c r="K163" s="82"/>
      <c r="L163" s="83"/>
      <c r="M163" s="84"/>
    </row>
    <row r="164" spans="1:13" s="85" customFormat="1" ht="24.75" customHeight="1">
      <c r="A164" s="73" t="s">
        <v>198</v>
      </c>
      <c r="B164" s="80">
        <v>1666</v>
      </c>
      <c r="C164" s="76" t="s">
        <v>222</v>
      </c>
      <c r="D164" s="79" t="str">
        <f>UPPER(J164)</f>
        <v>TERMINAL DE VENTILAÇÃO EM PVC RÍGIDO C/ ANÉIS, PARA ESGOTO PRIMÁRIO, DIÂM = 50MM</v>
      </c>
      <c r="E164" s="79"/>
      <c r="F164" s="195" t="s">
        <v>170</v>
      </c>
      <c r="G164" s="56">
        <v>1</v>
      </c>
      <c r="H164" s="195">
        <v>2.41</v>
      </c>
      <c r="I164" s="206">
        <f t="shared" si="2"/>
        <v>2.41</v>
      </c>
      <c r="J164" s="204" t="s">
        <v>259</v>
      </c>
      <c r="K164" s="82"/>
      <c r="L164" s="83"/>
      <c r="M164" s="84"/>
    </row>
    <row r="165" spans="1:13" s="85" customFormat="1">
      <c r="A165" s="73" t="s">
        <v>199</v>
      </c>
      <c r="B165" s="80">
        <v>72556</v>
      </c>
      <c r="C165" s="76" t="s">
        <v>180</v>
      </c>
      <c r="D165" s="79" t="s">
        <v>196</v>
      </c>
      <c r="E165" s="79"/>
      <c r="F165" s="195" t="s">
        <v>170</v>
      </c>
      <c r="G165" s="74">
        <v>2</v>
      </c>
      <c r="H165" s="208">
        <v>13.95</v>
      </c>
      <c r="I165" s="206">
        <f t="shared" si="2"/>
        <v>27.9</v>
      </c>
      <c r="J165" s="203"/>
      <c r="K165" s="82"/>
      <c r="L165" s="83"/>
      <c r="M165" s="84"/>
    </row>
    <row r="166" spans="1:13" s="85" customFormat="1" ht="25.5">
      <c r="A166" s="73" t="s">
        <v>201</v>
      </c>
      <c r="B166" s="194" t="s">
        <v>260</v>
      </c>
      <c r="C166" s="76" t="s">
        <v>239</v>
      </c>
      <c r="D166" s="79" t="str">
        <f>UPPER(J166)</f>
        <v>GRELHA PVC REDONDA, BRANCA, P/CAIXA E RALOS, D=100MM</v>
      </c>
      <c r="E166" s="79"/>
      <c r="F166" s="195" t="s">
        <v>170</v>
      </c>
      <c r="G166" s="74">
        <v>1</v>
      </c>
      <c r="H166" s="208">
        <v>7.35</v>
      </c>
      <c r="I166" s="206">
        <f t="shared" si="2"/>
        <v>7.35</v>
      </c>
      <c r="J166" s="203" t="s">
        <v>261</v>
      </c>
      <c r="K166" s="82"/>
      <c r="L166" s="83"/>
      <c r="M166" s="84"/>
    </row>
    <row r="167" spans="1:13" s="85" customFormat="1">
      <c r="A167" s="73" t="s">
        <v>203</v>
      </c>
      <c r="B167" s="80">
        <v>72774</v>
      </c>
      <c r="C167" s="76" t="s">
        <v>180</v>
      </c>
      <c r="D167" s="79" t="s">
        <v>204</v>
      </c>
      <c r="E167" s="79"/>
      <c r="F167" s="195" t="s">
        <v>170</v>
      </c>
      <c r="G167" s="74">
        <v>1</v>
      </c>
      <c r="H167" s="208">
        <v>19.68</v>
      </c>
      <c r="I167" s="206">
        <f t="shared" si="2"/>
        <v>19.68</v>
      </c>
      <c r="J167" s="203"/>
      <c r="K167" s="82"/>
      <c r="L167" s="83"/>
      <c r="M167" s="84"/>
    </row>
    <row r="168" spans="1:13" s="85" customFormat="1">
      <c r="A168" s="73" t="s">
        <v>205</v>
      </c>
      <c r="B168" s="80">
        <v>72603</v>
      </c>
      <c r="C168" s="76" t="s">
        <v>180</v>
      </c>
      <c r="D168" s="79" t="s">
        <v>266</v>
      </c>
      <c r="E168" s="79"/>
      <c r="F168" s="195"/>
      <c r="G168" s="74">
        <v>1</v>
      </c>
      <c r="H168" s="208">
        <v>19.48</v>
      </c>
      <c r="I168" s="206">
        <f t="shared" si="2"/>
        <v>19.48</v>
      </c>
      <c r="J168" s="203"/>
      <c r="K168" s="82"/>
      <c r="L168" s="83"/>
      <c r="M168" s="84"/>
    </row>
    <row r="169" spans="1:13" s="85" customFormat="1">
      <c r="A169" s="73" t="s">
        <v>206</v>
      </c>
      <c r="B169" s="80">
        <v>72461</v>
      </c>
      <c r="C169" s="76" t="s">
        <v>180</v>
      </c>
      <c r="D169" s="79" t="s">
        <v>207</v>
      </c>
      <c r="E169" s="79"/>
      <c r="F169" s="195" t="s">
        <v>170</v>
      </c>
      <c r="G169" s="74">
        <v>1</v>
      </c>
      <c r="H169" s="208">
        <v>22.53</v>
      </c>
      <c r="I169" s="206">
        <f t="shared" si="2"/>
        <v>22.53</v>
      </c>
      <c r="J169" s="203"/>
      <c r="K169" s="82"/>
      <c r="L169" s="83"/>
      <c r="M169" s="84"/>
    </row>
    <row r="170" spans="1:13" s="85" customFormat="1" ht="25.5" hidden="1">
      <c r="A170" s="73" t="s">
        <v>236</v>
      </c>
      <c r="B170" s="194" t="s">
        <v>192</v>
      </c>
      <c r="C170" s="76" t="s">
        <v>180</v>
      </c>
      <c r="D170" s="79" t="s">
        <v>193</v>
      </c>
      <c r="E170" s="79"/>
      <c r="F170" s="195" t="s">
        <v>169</v>
      </c>
      <c r="G170" s="74"/>
      <c r="H170" s="208"/>
      <c r="I170" s="206">
        <f t="shared" si="2"/>
        <v>0</v>
      </c>
      <c r="J170" s="203"/>
      <c r="K170" s="82"/>
      <c r="L170" s="83"/>
      <c r="M170" s="84"/>
    </row>
    <row r="171" spans="1:13" s="85" customFormat="1">
      <c r="A171" s="73" t="s">
        <v>237</v>
      </c>
      <c r="B171" s="80">
        <v>72561</v>
      </c>
      <c r="C171" s="76" t="s">
        <v>180</v>
      </c>
      <c r="D171" s="79" t="s">
        <v>202</v>
      </c>
      <c r="E171" s="79"/>
      <c r="F171" s="195" t="s">
        <v>170</v>
      </c>
      <c r="G171" s="74">
        <v>1</v>
      </c>
      <c r="H171" s="208"/>
      <c r="I171" s="206">
        <f t="shared" si="2"/>
        <v>0</v>
      </c>
      <c r="J171" s="203"/>
      <c r="K171" s="82"/>
      <c r="L171" s="83"/>
      <c r="M171" s="84"/>
    </row>
    <row r="172" spans="1:13" s="85" customFormat="1" ht="29.25" customHeight="1">
      <c r="A172" s="73" t="s">
        <v>243</v>
      </c>
      <c r="B172" s="194" t="s">
        <v>230</v>
      </c>
      <c r="C172" s="76" t="s">
        <v>180</v>
      </c>
      <c r="D172" s="79" t="s">
        <v>200</v>
      </c>
      <c r="E172" s="79"/>
      <c r="F172" s="195" t="s">
        <v>170</v>
      </c>
      <c r="G172" s="74">
        <v>2</v>
      </c>
      <c r="H172" s="208">
        <v>7.6</v>
      </c>
      <c r="I172" s="206">
        <f t="shared" si="2"/>
        <v>15.2</v>
      </c>
      <c r="J172" s="203"/>
      <c r="K172" s="82"/>
      <c r="L172" s="83"/>
      <c r="M172" s="84"/>
    </row>
    <row r="173" spans="1:13" s="85" customFormat="1" ht="25.5">
      <c r="A173" s="73" t="s">
        <v>244</v>
      </c>
      <c r="B173" s="80">
        <v>72557</v>
      </c>
      <c r="C173" s="76" t="s">
        <v>180</v>
      </c>
      <c r="D173" s="79" t="s">
        <v>267</v>
      </c>
      <c r="E173" s="79"/>
      <c r="F173" s="195" t="s">
        <v>170</v>
      </c>
      <c r="G173" s="74">
        <v>1</v>
      </c>
      <c r="H173" s="208">
        <v>13.66</v>
      </c>
      <c r="I173" s="206">
        <f t="shared" si="2"/>
        <v>13.66</v>
      </c>
      <c r="J173" s="203"/>
      <c r="K173" s="82"/>
      <c r="L173" s="83"/>
      <c r="M173" s="84"/>
    </row>
    <row r="174" spans="1:13" ht="18" customHeight="1">
      <c r="A174" s="191" t="s">
        <v>337</v>
      </c>
      <c r="B174" s="47"/>
      <c r="C174" s="47"/>
      <c r="D174" s="48" t="s">
        <v>44</v>
      </c>
      <c r="E174" s="48"/>
      <c r="F174" s="49"/>
      <c r="G174" s="50"/>
      <c r="H174" s="51"/>
      <c r="I174" s="192"/>
    </row>
    <row r="175" spans="1:13" s="87" customFormat="1" ht="30.75" customHeight="1">
      <c r="A175" s="73" t="s">
        <v>333</v>
      </c>
      <c r="B175" s="196" t="s">
        <v>249</v>
      </c>
      <c r="C175" s="79" t="s">
        <v>180</v>
      </c>
      <c r="D175" s="79" t="s">
        <v>250</v>
      </c>
      <c r="E175" s="79"/>
      <c r="F175" s="79" t="s">
        <v>251</v>
      </c>
      <c r="G175" s="195">
        <v>2</v>
      </c>
      <c r="H175" s="195">
        <v>16.760000000000002</v>
      </c>
      <c r="I175" s="207">
        <f t="shared" ref="I175:I180" si="3">G175*H175</f>
        <v>33.520000000000003</v>
      </c>
      <c r="J175" s="205"/>
      <c r="K175" s="77"/>
      <c r="L175" s="83"/>
      <c r="M175" s="86"/>
    </row>
    <row r="176" spans="1:13" s="85" customFormat="1" ht="23.25" customHeight="1">
      <c r="A176" s="73" t="s">
        <v>334</v>
      </c>
      <c r="B176" s="80" t="s">
        <v>252</v>
      </c>
      <c r="C176" s="197" t="s">
        <v>180</v>
      </c>
      <c r="D176" s="79" t="s">
        <v>253</v>
      </c>
      <c r="E176" s="79"/>
      <c r="F176" s="195" t="s">
        <v>170</v>
      </c>
      <c r="G176" s="195">
        <v>2</v>
      </c>
      <c r="H176" s="195">
        <v>9.9</v>
      </c>
      <c r="I176" s="207">
        <f t="shared" si="3"/>
        <v>19.8</v>
      </c>
      <c r="J176" s="203"/>
      <c r="K176" s="75"/>
      <c r="L176" s="83"/>
      <c r="M176" s="84"/>
    </row>
    <row r="177" spans="1:13" s="87" customFormat="1" ht="30.75" customHeight="1">
      <c r="A177" s="73" t="s">
        <v>130</v>
      </c>
      <c r="B177" s="194" t="s">
        <v>254</v>
      </c>
      <c r="C177" s="76" t="s">
        <v>180</v>
      </c>
      <c r="D177" s="79" t="s">
        <v>255</v>
      </c>
      <c r="E177" s="79"/>
      <c r="F177" s="56" t="s">
        <v>170</v>
      </c>
      <c r="G177" s="56">
        <v>1</v>
      </c>
      <c r="H177" s="56">
        <v>68.67</v>
      </c>
      <c r="I177" s="207">
        <f t="shared" si="3"/>
        <v>68.67</v>
      </c>
      <c r="J177" s="202"/>
      <c r="K177" s="75"/>
      <c r="L177" s="83"/>
      <c r="M177" s="88"/>
    </row>
    <row r="178" spans="1:13" s="87" customFormat="1">
      <c r="A178" s="73" t="s">
        <v>131</v>
      </c>
      <c r="B178" s="194" t="s">
        <v>231</v>
      </c>
      <c r="C178" s="76" t="s">
        <v>180</v>
      </c>
      <c r="D178" s="79" t="s">
        <v>256</v>
      </c>
      <c r="E178" s="79"/>
      <c r="F178" s="56" t="s">
        <v>169</v>
      </c>
      <c r="G178" s="56">
        <v>4</v>
      </c>
      <c r="H178" s="56">
        <v>4.43</v>
      </c>
      <c r="I178" s="207">
        <f t="shared" si="3"/>
        <v>17.72</v>
      </c>
      <c r="J178" s="202"/>
      <c r="K178" s="75"/>
      <c r="L178" s="83"/>
      <c r="M178" s="88"/>
    </row>
    <row r="179" spans="1:13" s="87" customFormat="1">
      <c r="A179" s="73" t="s">
        <v>132</v>
      </c>
      <c r="B179" s="80">
        <v>72573</v>
      </c>
      <c r="C179" s="76" t="s">
        <v>180</v>
      </c>
      <c r="D179" s="79" t="s">
        <v>208</v>
      </c>
      <c r="E179" s="79"/>
      <c r="F179" s="56" t="s">
        <v>170</v>
      </c>
      <c r="G179" s="56">
        <v>4</v>
      </c>
      <c r="H179" s="56">
        <v>4.09</v>
      </c>
      <c r="I179" s="207">
        <f t="shared" si="3"/>
        <v>16.36</v>
      </c>
      <c r="J179" s="202"/>
      <c r="K179" s="75"/>
      <c r="L179" s="83"/>
      <c r="M179" s="88"/>
    </row>
    <row r="180" spans="1:13" s="87" customFormat="1" ht="33" customHeight="1">
      <c r="A180" s="73" t="s">
        <v>335</v>
      </c>
      <c r="B180" s="80">
        <v>72599</v>
      </c>
      <c r="C180" s="76" t="s">
        <v>180</v>
      </c>
      <c r="D180" s="79" t="s">
        <v>268</v>
      </c>
      <c r="E180" s="79"/>
      <c r="F180" s="56" t="s">
        <v>170</v>
      </c>
      <c r="G180" s="56">
        <v>2</v>
      </c>
      <c r="H180" s="56">
        <v>6.27</v>
      </c>
      <c r="I180" s="207">
        <f t="shared" si="3"/>
        <v>12.54</v>
      </c>
      <c r="J180" s="202"/>
      <c r="K180" s="75"/>
      <c r="L180" s="83"/>
      <c r="M180" s="88"/>
    </row>
    <row r="181" spans="1:13" ht="18" customHeight="1">
      <c r="A181" s="299" t="s">
        <v>33</v>
      </c>
      <c r="B181" s="300"/>
      <c r="C181" s="300"/>
      <c r="D181" s="300"/>
      <c r="E181" s="300"/>
      <c r="F181" s="300"/>
      <c r="G181" s="300"/>
      <c r="H181" s="301"/>
      <c r="I181" s="69">
        <f>SUM(I156:I180)</f>
        <v>714.99260000000004</v>
      </c>
    </row>
    <row r="182" spans="1:13" ht="18" customHeight="1">
      <c r="A182" s="24" t="s">
        <v>34</v>
      </c>
      <c r="B182" s="25"/>
      <c r="C182" s="25"/>
      <c r="D182" s="26" t="s">
        <v>162</v>
      </c>
      <c r="E182" s="26"/>
      <c r="F182" s="27"/>
      <c r="G182" s="28"/>
      <c r="H182" s="29"/>
      <c r="I182" s="30"/>
    </row>
    <row r="183" spans="1:13" ht="18" customHeight="1">
      <c r="A183" s="191" t="s">
        <v>322</v>
      </c>
      <c r="B183" s="47"/>
      <c r="C183" s="47"/>
      <c r="D183" s="48" t="s">
        <v>163</v>
      </c>
      <c r="E183" s="48"/>
      <c r="F183" s="49"/>
      <c r="G183" s="50"/>
      <c r="H183" s="51"/>
      <c r="I183" s="192"/>
    </row>
    <row r="184" spans="1:13" ht="25.5">
      <c r="A184" s="3" t="s">
        <v>42</v>
      </c>
      <c r="B184" s="54">
        <v>72331</v>
      </c>
      <c r="C184" s="55" t="s">
        <v>180</v>
      </c>
      <c r="D184" s="52" t="s">
        <v>210</v>
      </c>
      <c r="E184" s="52"/>
      <c r="F184" s="56" t="s">
        <v>170</v>
      </c>
      <c r="G184" s="70">
        <v>2</v>
      </c>
      <c r="H184" s="193">
        <v>8.06</v>
      </c>
      <c r="I184" s="71">
        <f t="shared" ref="I184:I195" si="4">G184*H184</f>
        <v>16.12</v>
      </c>
    </row>
    <row r="185" spans="1:13" ht="25.5">
      <c r="A185" s="3" t="s">
        <v>43</v>
      </c>
      <c r="B185" s="54">
        <v>72332</v>
      </c>
      <c r="C185" s="55" t="s">
        <v>180</v>
      </c>
      <c r="D185" s="52" t="s">
        <v>234</v>
      </c>
      <c r="E185" s="52"/>
      <c r="F185" s="56" t="s">
        <v>276</v>
      </c>
      <c r="G185" s="70">
        <v>5</v>
      </c>
      <c r="H185" s="193">
        <v>14.81</v>
      </c>
      <c r="I185" s="71">
        <f t="shared" si="4"/>
        <v>74.05</v>
      </c>
    </row>
    <row r="186" spans="1:13" ht="31.5" customHeight="1">
      <c r="A186" s="3" t="s">
        <v>323</v>
      </c>
      <c r="B186" s="54">
        <v>83540</v>
      </c>
      <c r="C186" s="55" t="s">
        <v>180</v>
      </c>
      <c r="D186" s="52" t="s">
        <v>209</v>
      </c>
      <c r="E186" s="52"/>
      <c r="F186" s="56" t="s">
        <v>170</v>
      </c>
      <c r="G186" s="70">
        <v>8</v>
      </c>
      <c r="H186" s="193">
        <v>9.91</v>
      </c>
      <c r="I186" s="71">
        <f t="shared" si="4"/>
        <v>79.28</v>
      </c>
    </row>
    <row r="187" spans="1:13">
      <c r="A187" s="3" t="s">
        <v>324</v>
      </c>
      <c r="B187" s="54">
        <v>72335</v>
      </c>
      <c r="C187" s="55" t="s">
        <v>180</v>
      </c>
      <c r="D187" s="52" t="s">
        <v>211</v>
      </c>
      <c r="E187" s="52"/>
      <c r="F187" s="56" t="s">
        <v>170</v>
      </c>
      <c r="G187" s="70">
        <v>23</v>
      </c>
      <c r="H187" s="193">
        <v>2.5299999999999998</v>
      </c>
      <c r="I187" s="71">
        <f t="shared" si="4"/>
        <v>58.19</v>
      </c>
    </row>
    <row r="188" spans="1:13" ht="31.5" customHeight="1">
      <c r="A188" s="3" t="s">
        <v>325</v>
      </c>
      <c r="B188" s="54">
        <v>83468</v>
      </c>
      <c r="C188" s="55" t="s">
        <v>180</v>
      </c>
      <c r="D188" s="52" t="s">
        <v>277</v>
      </c>
      <c r="E188" s="52"/>
      <c r="F188" s="56" t="s">
        <v>170</v>
      </c>
      <c r="G188" s="70">
        <v>23</v>
      </c>
      <c r="H188" s="193">
        <v>4.41</v>
      </c>
      <c r="I188" s="71">
        <f t="shared" si="4"/>
        <v>101.43</v>
      </c>
    </row>
    <row r="189" spans="1:13">
      <c r="A189" s="3" t="s">
        <v>326</v>
      </c>
      <c r="B189" s="54">
        <v>8324</v>
      </c>
      <c r="C189" s="55" t="s">
        <v>222</v>
      </c>
      <c r="D189" s="52" t="s">
        <v>242</v>
      </c>
      <c r="E189" s="52">
        <v>0</v>
      </c>
      <c r="F189" s="56" t="s">
        <v>170</v>
      </c>
      <c r="G189" s="70">
        <v>23</v>
      </c>
      <c r="H189" s="193">
        <v>4.8899999999999997</v>
      </c>
      <c r="I189" s="71">
        <f t="shared" si="4"/>
        <v>112.47</v>
      </c>
    </row>
    <row r="190" spans="1:13" ht="25.5">
      <c r="A190" s="3" t="s">
        <v>327</v>
      </c>
      <c r="B190" s="54">
        <v>72935</v>
      </c>
      <c r="C190" s="55" t="s">
        <v>180</v>
      </c>
      <c r="D190" s="52" t="s">
        <v>278</v>
      </c>
      <c r="E190" s="52"/>
      <c r="F190" s="56" t="s">
        <v>169</v>
      </c>
      <c r="G190" s="70">
        <v>100</v>
      </c>
      <c r="H190" s="193">
        <v>4.68</v>
      </c>
      <c r="I190" s="71">
        <f t="shared" si="4"/>
        <v>468</v>
      </c>
    </row>
    <row r="191" spans="1:13" ht="25.5">
      <c r="A191" s="3" t="s">
        <v>328</v>
      </c>
      <c r="B191" s="54">
        <v>83416</v>
      </c>
      <c r="C191" s="55" t="s">
        <v>180</v>
      </c>
      <c r="D191" s="52" t="s">
        <v>232</v>
      </c>
      <c r="E191" s="52"/>
      <c r="F191" s="56" t="s">
        <v>169</v>
      </c>
      <c r="G191" s="70">
        <v>236</v>
      </c>
      <c r="H191" s="193">
        <v>1.94</v>
      </c>
      <c r="I191" s="71">
        <f t="shared" si="4"/>
        <v>457.84</v>
      </c>
    </row>
    <row r="192" spans="1:13" ht="25.5">
      <c r="A192" s="3" t="s">
        <v>329</v>
      </c>
      <c r="B192" s="54">
        <v>83417</v>
      </c>
      <c r="C192" s="55" t="s">
        <v>180</v>
      </c>
      <c r="D192" s="52" t="s">
        <v>233</v>
      </c>
      <c r="E192" s="52"/>
      <c r="F192" s="56" t="s">
        <v>169</v>
      </c>
      <c r="G192" s="70">
        <v>170</v>
      </c>
      <c r="H192" s="193">
        <v>2.4700000000000002</v>
      </c>
      <c r="I192" s="71">
        <f t="shared" si="4"/>
        <v>419.90000000000003</v>
      </c>
    </row>
    <row r="193" spans="1:14" ht="31.5" customHeight="1">
      <c r="A193" s="3" t="s">
        <v>330</v>
      </c>
      <c r="B193" s="209" t="s">
        <v>241</v>
      </c>
      <c r="C193" s="55" t="s">
        <v>180</v>
      </c>
      <c r="D193" s="52" t="s">
        <v>240</v>
      </c>
      <c r="E193" s="52"/>
      <c r="F193" s="56" t="s">
        <v>170</v>
      </c>
      <c r="G193" s="70">
        <v>1</v>
      </c>
      <c r="H193" s="193">
        <v>59.29</v>
      </c>
      <c r="I193" s="71">
        <f t="shared" si="4"/>
        <v>59.29</v>
      </c>
    </row>
    <row r="194" spans="1:14" ht="38.25">
      <c r="A194" s="3" t="s">
        <v>331</v>
      </c>
      <c r="B194" s="54" t="s">
        <v>248</v>
      </c>
      <c r="C194" s="55" t="s">
        <v>180</v>
      </c>
      <c r="D194" s="52" t="s">
        <v>235</v>
      </c>
      <c r="E194" s="52"/>
      <c r="F194" s="56" t="s">
        <v>170</v>
      </c>
      <c r="G194" s="70">
        <v>1</v>
      </c>
      <c r="H194" s="193">
        <v>39.93</v>
      </c>
      <c r="I194" s="71">
        <f t="shared" si="4"/>
        <v>39.93</v>
      </c>
    </row>
    <row r="195" spans="1:14" ht="25.5">
      <c r="A195" s="3" t="s">
        <v>332</v>
      </c>
      <c r="B195" s="54" t="s">
        <v>228</v>
      </c>
      <c r="C195" s="55" t="s">
        <v>180</v>
      </c>
      <c r="D195" s="52" t="s">
        <v>229</v>
      </c>
      <c r="E195" s="52"/>
      <c r="F195" s="56" t="s">
        <v>170</v>
      </c>
      <c r="G195" s="70">
        <v>4</v>
      </c>
      <c r="H195" s="193">
        <v>9.1199999999999992</v>
      </c>
      <c r="I195" s="71">
        <f t="shared" si="4"/>
        <v>36.479999999999997</v>
      </c>
    </row>
    <row r="196" spans="1:14" ht="18" customHeight="1">
      <c r="A196" s="299" t="s">
        <v>35</v>
      </c>
      <c r="B196" s="300"/>
      <c r="C196" s="300"/>
      <c r="D196" s="300"/>
      <c r="E196" s="300"/>
      <c r="F196" s="300"/>
      <c r="G196" s="300"/>
      <c r="H196" s="301"/>
      <c r="I196" s="59">
        <f>SUM(I183:I195)</f>
        <v>1922.98</v>
      </c>
    </row>
    <row r="197" spans="1:14" ht="21.75" customHeight="1">
      <c r="A197" s="296" t="s">
        <v>36</v>
      </c>
      <c r="B197" s="297"/>
      <c r="C197" s="297"/>
      <c r="D197" s="298"/>
      <c r="E197" s="298"/>
      <c r="F197" s="298"/>
      <c r="G197" s="298"/>
      <c r="H197" s="298"/>
      <c r="I197" s="68">
        <f>I196+I181+I154+I94+I69</f>
        <v>101192.88529999999</v>
      </c>
    </row>
    <row r="198" spans="1:14" ht="18" customHeight="1" thickBot="1">
      <c r="A198" s="302" t="s">
        <v>307</v>
      </c>
      <c r="B198" s="303"/>
      <c r="C198" s="303"/>
      <c r="D198" s="303"/>
      <c r="E198" s="303"/>
      <c r="F198" s="303"/>
      <c r="G198" s="303"/>
      <c r="H198" s="303"/>
      <c r="I198" s="199">
        <f>I197*0.257</f>
        <v>26006.571522099999</v>
      </c>
      <c r="J198" s="187"/>
      <c r="K198" s="187"/>
      <c r="L198" s="188"/>
      <c r="M198" s="68">
        <f>M197*0.257</f>
        <v>0</v>
      </c>
      <c r="N198" s="81"/>
    </row>
    <row r="199" spans="1:14" ht="18" customHeight="1" thickBot="1">
      <c r="A199" s="293" t="s">
        <v>36</v>
      </c>
      <c r="B199" s="294"/>
      <c r="C199" s="294"/>
      <c r="D199" s="295"/>
      <c r="E199" s="295"/>
      <c r="F199" s="295"/>
      <c r="G199" s="295"/>
      <c r="H199" s="295"/>
      <c r="I199" s="200">
        <f>I198+I197</f>
        <v>127199.45682209999</v>
      </c>
      <c r="J199" s="189"/>
      <c r="K199" s="189"/>
      <c r="L199" s="190"/>
      <c r="M199" s="68">
        <f>M197+M198</f>
        <v>0</v>
      </c>
      <c r="N199" s="81"/>
    </row>
  </sheetData>
  <mergeCells count="12">
    <mergeCell ref="A94:H94"/>
    <mergeCell ref="A2:I2"/>
    <mergeCell ref="B3:I3"/>
    <mergeCell ref="B4:I4"/>
    <mergeCell ref="A43:H43"/>
    <mergeCell ref="A69:H69"/>
    <mergeCell ref="A199:H199"/>
    <mergeCell ref="A197:H197"/>
    <mergeCell ref="A154:H154"/>
    <mergeCell ref="A181:H181"/>
    <mergeCell ref="A196:H196"/>
    <mergeCell ref="A198:H198"/>
  </mergeCells>
  <conditionalFormatting sqref="B193:F193 H193 B59:F59">
    <cfRule type="cellIs" dxfId="0" priority="3" operator="equal">
      <formula>$J$1</formula>
    </cfRule>
  </conditionalFormatting>
  <pageMargins left="0.39370078740157483" right="0.11811023622047245" top="0.39370078740157483" bottom="0.39370078740157483" header="0.31496062992125984" footer="0.31496062992125984"/>
  <pageSetup paperSize="9" scale="61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1"/>
  <sheetViews>
    <sheetView view="pageBreakPreview" topLeftCell="A88" zoomScale="115" zoomScaleNormal="115" zoomScaleSheetLayoutView="115" workbookViewId="0">
      <selection activeCell="A88" sqref="A1:XFD1048576"/>
    </sheetView>
  </sheetViews>
  <sheetFormatPr defaultRowHeight="15"/>
  <cols>
    <col min="1" max="1" width="18.5703125" style="210" customWidth="1"/>
    <col min="2" max="2" width="9.140625" style="210"/>
    <col min="3" max="3" width="82.140625" style="522" customWidth="1"/>
    <col min="4" max="4" width="7.28515625" style="210" customWidth="1"/>
    <col min="5" max="5" width="9.85546875" style="283" bestFit="1" customWidth="1"/>
    <col min="6" max="7" width="13.28515625" style="210" customWidth="1"/>
    <col min="8" max="8" width="14.28515625" style="210" bestFit="1" customWidth="1"/>
  </cols>
  <sheetData>
    <row r="1" spans="1:8" s="443" customFormat="1" ht="18.75">
      <c r="A1" s="437"/>
      <c r="B1" s="438" t="s">
        <v>935</v>
      </c>
      <c r="C1" s="439"/>
      <c r="D1" s="439"/>
      <c r="E1" s="439"/>
      <c r="F1" s="440"/>
      <c r="G1" s="441" t="s">
        <v>995</v>
      </c>
      <c r="H1" s="442"/>
    </row>
    <row r="2" spans="1:8" s="443" customFormat="1" ht="18.75">
      <c r="A2" s="444"/>
      <c r="B2" s="445" t="s">
        <v>996</v>
      </c>
      <c r="C2" s="446"/>
      <c r="D2" s="446"/>
      <c r="E2" s="446"/>
      <c r="F2" s="447"/>
      <c r="G2" s="448"/>
      <c r="H2" s="449"/>
    </row>
    <row r="3" spans="1:8" s="443" customFormat="1" ht="18.75">
      <c r="A3" s="444"/>
      <c r="B3" s="445" t="s">
        <v>997</v>
      </c>
      <c r="C3" s="446"/>
      <c r="D3" s="446"/>
      <c r="E3" s="446"/>
      <c r="F3" s="447"/>
      <c r="G3" s="448"/>
      <c r="H3" s="449"/>
    </row>
    <row r="4" spans="1:8" s="443" customFormat="1" ht="18" thickBot="1">
      <c r="A4" s="444"/>
      <c r="B4" s="450" t="s">
        <v>943</v>
      </c>
      <c r="C4" s="451"/>
      <c r="D4" s="451"/>
      <c r="E4" s="451"/>
      <c r="F4" s="452"/>
      <c r="G4" s="453"/>
      <c r="H4" s="454"/>
    </row>
    <row r="5" spans="1:8" s="443" customFormat="1" ht="18" thickBot="1">
      <c r="A5" s="455"/>
      <c r="B5" s="456" t="s">
        <v>1001</v>
      </c>
      <c r="C5" s="457"/>
      <c r="D5" s="457"/>
      <c r="E5" s="457"/>
      <c r="F5" s="458"/>
      <c r="G5" s="459" t="s">
        <v>998</v>
      </c>
      <c r="H5" s="460">
        <v>0.27939999999999998</v>
      </c>
    </row>
    <row r="6" spans="1:8" s="443" customFormat="1" ht="30" customHeight="1" thickBot="1">
      <c r="A6" s="461" t="s">
        <v>280</v>
      </c>
      <c r="B6" s="462" t="s">
        <v>279</v>
      </c>
      <c r="C6" s="501" t="s">
        <v>356</v>
      </c>
      <c r="D6" s="462" t="s">
        <v>388</v>
      </c>
      <c r="E6" s="463" t="s">
        <v>389</v>
      </c>
      <c r="F6" s="463" t="s">
        <v>999</v>
      </c>
      <c r="G6" s="464" t="s">
        <v>1000</v>
      </c>
      <c r="H6" s="465" t="s">
        <v>390</v>
      </c>
    </row>
    <row r="7" spans="1:8" s="469" customFormat="1">
      <c r="A7" s="466"/>
      <c r="B7" s="467"/>
      <c r="C7" s="467"/>
      <c r="D7" s="467"/>
      <c r="E7" s="467"/>
      <c r="F7" s="467"/>
      <c r="G7" s="467"/>
      <c r="H7" s="468"/>
    </row>
    <row r="8" spans="1:8">
      <c r="A8" s="523"/>
      <c r="B8" s="276" t="s">
        <v>357</v>
      </c>
      <c r="C8" s="502" t="s">
        <v>358</v>
      </c>
      <c r="D8" s="278"/>
      <c r="E8" s="285"/>
      <c r="F8" s="286"/>
      <c r="G8" s="286"/>
      <c r="H8" s="524">
        <f>SUM(H9:H12)</f>
        <v>6186.8099999999995</v>
      </c>
    </row>
    <row r="9" spans="1:8">
      <c r="A9" s="525" t="s">
        <v>417</v>
      </c>
      <c r="B9" s="276" t="s">
        <v>359</v>
      </c>
      <c r="C9" s="503" t="s">
        <v>360</v>
      </c>
      <c r="D9" s="278" t="s">
        <v>391</v>
      </c>
      <c r="E9" s="287">
        <v>1</v>
      </c>
      <c r="F9" s="286">
        <v>250</v>
      </c>
      <c r="G9" s="288">
        <f>ROUND(F9*(1+$H$5),2)</f>
        <v>319.85000000000002</v>
      </c>
      <c r="H9" s="526">
        <f>E9*G9</f>
        <v>319.85000000000002</v>
      </c>
    </row>
    <row r="10" spans="1:8">
      <c r="A10" s="523" t="s">
        <v>418</v>
      </c>
      <c r="B10" s="276" t="s">
        <v>361</v>
      </c>
      <c r="C10" s="504" t="s">
        <v>936</v>
      </c>
      <c r="D10" s="280" t="s">
        <v>393</v>
      </c>
      <c r="E10" s="287">
        <v>1</v>
      </c>
      <c r="F10" s="289">
        <v>2305.16</v>
      </c>
      <c r="G10" s="288">
        <f t="shared" ref="G10:G12" si="0">ROUND(F10*(1+$H$5),2)</f>
        <v>2949.22</v>
      </c>
      <c r="H10" s="526">
        <f>E10*G10</f>
        <v>2949.22</v>
      </c>
    </row>
    <row r="11" spans="1:8">
      <c r="A11" s="523" t="s">
        <v>419</v>
      </c>
      <c r="B11" s="276" t="s">
        <v>362</v>
      </c>
      <c r="C11" s="504" t="s">
        <v>937</v>
      </c>
      <c r="D11" s="280" t="s">
        <v>393</v>
      </c>
      <c r="E11" s="287">
        <v>1</v>
      </c>
      <c r="F11" s="289">
        <v>1783.76</v>
      </c>
      <c r="G11" s="288">
        <f t="shared" si="0"/>
        <v>2282.14</v>
      </c>
      <c r="H11" s="526">
        <f>E11*G11</f>
        <v>2282.14</v>
      </c>
    </row>
    <row r="12" spans="1:8">
      <c r="A12" s="523" t="s">
        <v>394</v>
      </c>
      <c r="B12" s="276" t="s">
        <v>1010</v>
      </c>
      <c r="C12" s="503" t="s">
        <v>363</v>
      </c>
      <c r="D12" s="278" t="s">
        <v>395</v>
      </c>
      <c r="E12" s="287">
        <v>20</v>
      </c>
      <c r="F12" s="286">
        <v>24.84</v>
      </c>
      <c r="G12" s="288">
        <f t="shared" si="0"/>
        <v>31.78</v>
      </c>
      <c r="H12" s="526">
        <f>E12*G12</f>
        <v>635.6</v>
      </c>
    </row>
    <row r="13" spans="1:8" s="275" customFormat="1">
      <c r="A13" s="523"/>
      <c r="B13" s="277"/>
      <c r="C13" s="505"/>
      <c r="D13" s="278"/>
      <c r="E13" s="287"/>
      <c r="F13" s="286"/>
      <c r="G13" s="288"/>
      <c r="H13" s="526"/>
    </row>
    <row r="14" spans="1:8">
      <c r="A14" s="523"/>
      <c r="B14" s="276" t="s">
        <v>364</v>
      </c>
      <c r="C14" s="502" t="s">
        <v>82</v>
      </c>
      <c r="D14" s="278"/>
      <c r="E14" s="287"/>
      <c r="F14" s="286"/>
      <c r="G14" s="286"/>
      <c r="H14" s="527">
        <f>SUM(H15:H20)</f>
        <v>10910.6289</v>
      </c>
    </row>
    <row r="15" spans="1:8">
      <c r="A15" s="523" t="s">
        <v>396</v>
      </c>
      <c r="B15" s="276" t="s">
        <v>365</v>
      </c>
      <c r="C15" s="503" t="s">
        <v>366</v>
      </c>
      <c r="D15" s="278" t="s">
        <v>392</v>
      </c>
      <c r="E15" s="287">
        <v>6</v>
      </c>
      <c r="F15" s="286">
        <v>163.12</v>
      </c>
      <c r="G15" s="288">
        <f t="shared" ref="G15:G20" si="1">ROUND(F15*(1+$H$5),2)</f>
        <v>208.7</v>
      </c>
      <c r="H15" s="526">
        <f>E15*G15</f>
        <v>1252.1999999999998</v>
      </c>
    </row>
    <row r="16" spans="1:8" s="275" customFormat="1" ht="30">
      <c r="A16" s="523" t="s">
        <v>938</v>
      </c>
      <c r="B16" s="276" t="s">
        <v>989</v>
      </c>
      <c r="C16" s="506" t="s">
        <v>939</v>
      </c>
      <c r="D16" s="277" t="s">
        <v>397</v>
      </c>
      <c r="E16" s="287">
        <v>43.57</v>
      </c>
      <c r="F16" s="287">
        <v>11.88</v>
      </c>
      <c r="G16" s="288">
        <f t="shared" si="1"/>
        <v>15.2</v>
      </c>
      <c r="H16" s="526">
        <f t="shared" ref="H16:H20" si="2">E16*G16</f>
        <v>662.26400000000001</v>
      </c>
    </row>
    <row r="17" spans="1:8" s="271" customFormat="1">
      <c r="A17" s="523" t="s">
        <v>922</v>
      </c>
      <c r="B17" s="276" t="s">
        <v>367</v>
      </c>
      <c r="C17" s="505" t="s">
        <v>921</v>
      </c>
      <c r="D17" s="277" t="s">
        <v>251</v>
      </c>
      <c r="E17" s="287">
        <v>5</v>
      </c>
      <c r="F17" s="287">
        <v>8.16</v>
      </c>
      <c r="G17" s="288">
        <f t="shared" si="1"/>
        <v>10.44</v>
      </c>
      <c r="H17" s="526">
        <f t="shared" ref="H17" si="3">E17*G17</f>
        <v>52.199999999999996</v>
      </c>
    </row>
    <row r="18" spans="1:8">
      <c r="A18" s="523" t="s">
        <v>881</v>
      </c>
      <c r="B18" s="276" t="s">
        <v>793</v>
      </c>
      <c r="C18" s="505" t="s">
        <v>834</v>
      </c>
      <c r="D18" s="278" t="s">
        <v>397</v>
      </c>
      <c r="E18" s="287">
        <v>42.51</v>
      </c>
      <c r="F18" s="287">
        <v>39.520000000000003</v>
      </c>
      <c r="G18" s="288">
        <f t="shared" si="1"/>
        <v>50.56</v>
      </c>
      <c r="H18" s="526">
        <f t="shared" si="2"/>
        <v>2149.3056000000001</v>
      </c>
    </row>
    <row r="19" spans="1:8">
      <c r="A19" s="523" t="s">
        <v>884</v>
      </c>
      <c r="B19" s="276" t="s">
        <v>990</v>
      </c>
      <c r="C19" s="505" t="s">
        <v>883</v>
      </c>
      <c r="D19" s="277" t="s">
        <v>392</v>
      </c>
      <c r="E19" s="287">
        <v>6</v>
      </c>
      <c r="F19" s="287">
        <v>5.77</v>
      </c>
      <c r="G19" s="288">
        <f t="shared" si="1"/>
        <v>7.38</v>
      </c>
      <c r="H19" s="526">
        <f t="shared" si="2"/>
        <v>44.28</v>
      </c>
    </row>
    <row r="20" spans="1:8" s="275" customFormat="1" ht="30">
      <c r="A20" s="523" t="s">
        <v>966</v>
      </c>
      <c r="B20" s="276" t="s">
        <v>934</v>
      </c>
      <c r="C20" s="505" t="s">
        <v>965</v>
      </c>
      <c r="D20" s="277" t="s">
        <v>392</v>
      </c>
      <c r="E20" s="287">
        <v>504.89</v>
      </c>
      <c r="F20" s="287">
        <v>10.45</v>
      </c>
      <c r="G20" s="288">
        <f t="shared" si="1"/>
        <v>13.37</v>
      </c>
      <c r="H20" s="526">
        <f t="shared" si="2"/>
        <v>6750.3792999999996</v>
      </c>
    </row>
    <row r="21" spans="1:8" s="275" customFormat="1">
      <c r="A21" s="523"/>
      <c r="B21" s="277"/>
      <c r="C21" s="507"/>
      <c r="D21" s="282"/>
      <c r="E21" s="287"/>
      <c r="F21" s="290"/>
      <c r="G21" s="288"/>
      <c r="H21" s="526"/>
    </row>
    <row r="22" spans="1:8">
      <c r="A22" s="523"/>
      <c r="B22" s="276" t="s">
        <v>971</v>
      </c>
      <c r="C22" s="502" t="s">
        <v>371</v>
      </c>
      <c r="D22" s="278"/>
      <c r="E22" s="285"/>
      <c r="F22" s="286"/>
      <c r="G22" s="286"/>
      <c r="H22" s="527">
        <f>SUM(H23:H24)</f>
        <v>13108.796999999999</v>
      </c>
    </row>
    <row r="23" spans="1:8" ht="30">
      <c r="A23" s="523" t="s">
        <v>420</v>
      </c>
      <c r="B23" s="276" t="s">
        <v>972</v>
      </c>
      <c r="C23" s="504" t="s">
        <v>421</v>
      </c>
      <c r="D23" s="277" t="s">
        <v>392</v>
      </c>
      <c r="E23" s="287">
        <v>98.35</v>
      </c>
      <c r="F23" s="289">
        <v>25.53</v>
      </c>
      <c r="G23" s="288">
        <f t="shared" ref="G23:G24" si="4">ROUND(F23*(1+$H$5),2)</f>
        <v>32.659999999999997</v>
      </c>
      <c r="H23" s="526">
        <f>E23*G23</f>
        <v>3212.1109999999994</v>
      </c>
    </row>
    <row r="24" spans="1:8" s="275" customFormat="1">
      <c r="A24" s="523" t="s">
        <v>970</v>
      </c>
      <c r="B24" s="276" t="s">
        <v>973</v>
      </c>
      <c r="C24" s="508" t="s">
        <v>969</v>
      </c>
      <c r="D24" s="277" t="s">
        <v>392</v>
      </c>
      <c r="E24" s="287">
        <v>62.9</v>
      </c>
      <c r="F24" s="289">
        <v>122.98</v>
      </c>
      <c r="G24" s="288">
        <f t="shared" si="4"/>
        <v>157.34</v>
      </c>
      <c r="H24" s="526">
        <f>E24*G24</f>
        <v>9896.6859999999997</v>
      </c>
    </row>
    <row r="25" spans="1:8" s="275" customFormat="1">
      <c r="A25" s="523"/>
      <c r="B25" s="277"/>
      <c r="C25" s="508"/>
      <c r="D25" s="277"/>
      <c r="E25" s="287"/>
      <c r="F25" s="289"/>
      <c r="G25" s="288"/>
      <c r="H25" s="526"/>
    </row>
    <row r="26" spans="1:8">
      <c r="A26" s="523"/>
      <c r="B26" s="276" t="s">
        <v>368</v>
      </c>
      <c r="C26" s="502" t="s">
        <v>374</v>
      </c>
      <c r="D26" s="278"/>
      <c r="E26" s="285"/>
      <c r="F26" s="286"/>
      <c r="G26" s="286"/>
      <c r="H26" s="527">
        <f>SUM(H27:H44)</f>
        <v>11079.4949</v>
      </c>
    </row>
    <row r="27" spans="1:8" ht="30">
      <c r="A27" s="523" t="s">
        <v>402</v>
      </c>
      <c r="B27" s="276" t="s">
        <v>974</v>
      </c>
      <c r="C27" s="504" t="s">
        <v>375</v>
      </c>
      <c r="D27" s="277" t="s">
        <v>352</v>
      </c>
      <c r="E27" s="287">
        <v>65</v>
      </c>
      <c r="F27" s="289">
        <v>10.28</v>
      </c>
      <c r="G27" s="288">
        <f t="shared" ref="G27:G44" si="5">ROUND(F27*(1+$H$5),2)</f>
        <v>13.15</v>
      </c>
      <c r="H27" s="528">
        <f t="shared" ref="H27:H30" si="6">E27*G27</f>
        <v>854.75</v>
      </c>
    </row>
    <row r="28" spans="1:8" s="275" customFormat="1">
      <c r="A28" s="523" t="s">
        <v>951</v>
      </c>
      <c r="B28" s="276" t="s">
        <v>975</v>
      </c>
      <c r="C28" s="504" t="s">
        <v>952</v>
      </c>
      <c r="D28" s="277" t="s">
        <v>251</v>
      </c>
      <c r="E28" s="287">
        <v>1</v>
      </c>
      <c r="F28" s="289">
        <v>83.88</v>
      </c>
      <c r="G28" s="288">
        <f t="shared" si="5"/>
        <v>107.32</v>
      </c>
      <c r="H28" s="528">
        <f t="shared" ref="H28" si="7">E28*G28</f>
        <v>107.32</v>
      </c>
    </row>
    <row r="29" spans="1:8" ht="30">
      <c r="A29" s="523" t="s">
        <v>905</v>
      </c>
      <c r="B29" s="276" t="s">
        <v>1011</v>
      </c>
      <c r="C29" s="504" t="s">
        <v>904</v>
      </c>
      <c r="D29" s="277" t="s">
        <v>251</v>
      </c>
      <c r="E29" s="287">
        <v>8</v>
      </c>
      <c r="F29" s="289">
        <v>54.81</v>
      </c>
      <c r="G29" s="288">
        <f t="shared" si="5"/>
        <v>70.12</v>
      </c>
      <c r="H29" s="528">
        <f t="shared" si="6"/>
        <v>560.96</v>
      </c>
    </row>
    <row r="30" spans="1:8" ht="30">
      <c r="A30" s="523" t="s">
        <v>707</v>
      </c>
      <c r="B30" s="276" t="s">
        <v>1012</v>
      </c>
      <c r="C30" s="509" t="s">
        <v>708</v>
      </c>
      <c r="D30" s="277" t="s">
        <v>251</v>
      </c>
      <c r="E30" s="287">
        <v>2</v>
      </c>
      <c r="F30" s="289">
        <v>54.12</v>
      </c>
      <c r="G30" s="288">
        <f t="shared" si="5"/>
        <v>69.239999999999995</v>
      </c>
      <c r="H30" s="528">
        <f t="shared" si="6"/>
        <v>138.47999999999999</v>
      </c>
    </row>
    <row r="31" spans="1:8" ht="30">
      <c r="A31" s="523" t="s">
        <v>405</v>
      </c>
      <c r="B31" s="276" t="s">
        <v>1013</v>
      </c>
      <c r="C31" s="510" t="s">
        <v>376</v>
      </c>
      <c r="D31" s="277" t="s">
        <v>352</v>
      </c>
      <c r="E31" s="287">
        <v>91.02</v>
      </c>
      <c r="F31" s="289">
        <v>29.72</v>
      </c>
      <c r="G31" s="288">
        <f t="shared" si="5"/>
        <v>38.020000000000003</v>
      </c>
      <c r="H31" s="526">
        <f t="shared" ref="H31:H36" si="8">E31*G31</f>
        <v>3460.5804000000003</v>
      </c>
    </row>
    <row r="32" spans="1:8" ht="30">
      <c r="A32" s="523" t="s">
        <v>406</v>
      </c>
      <c r="B32" s="276" t="s">
        <v>1014</v>
      </c>
      <c r="C32" s="510" t="s">
        <v>377</v>
      </c>
      <c r="D32" s="277" t="s">
        <v>352</v>
      </c>
      <c r="E32" s="287">
        <v>17.760000000000002</v>
      </c>
      <c r="F32" s="289">
        <v>20.399999999999999</v>
      </c>
      <c r="G32" s="288">
        <f t="shared" si="5"/>
        <v>26.1</v>
      </c>
      <c r="H32" s="526">
        <f t="shared" si="8"/>
        <v>463.53600000000006</v>
      </c>
    </row>
    <row r="33" spans="1:8" ht="30">
      <c r="A33" s="523" t="s">
        <v>422</v>
      </c>
      <c r="B33" s="276" t="s">
        <v>1015</v>
      </c>
      <c r="C33" s="510" t="s">
        <v>423</v>
      </c>
      <c r="D33" s="277" t="s">
        <v>352</v>
      </c>
      <c r="E33" s="287">
        <v>5.05</v>
      </c>
      <c r="F33" s="289">
        <v>14.67</v>
      </c>
      <c r="G33" s="288">
        <f t="shared" si="5"/>
        <v>18.77</v>
      </c>
      <c r="H33" s="526">
        <f t="shared" si="8"/>
        <v>94.788499999999999</v>
      </c>
    </row>
    <row r="34" spans="1:8">
      <c r="A34" s="523" t="s">
        <v>953</v>
      </c>
      <c r="B34" s="276" t="s">
        <v>1016</v>
      </c>
      <c r="C34" s="504" t="s">
        <v>954</v>
      </c>
      <c r="D34" s="277" t="s">
        <v>403</v>
      </c>
      <c r="E34" s="287">
        <v>13</v>
      </c>
      <c r="F34" s="289">
        <v>94.66</v>
      </c>
      <c r="G34" s="288">
        <f t="shared" si="5"/>
        <v>121.11</v>
      </c>
      <c r="H34" s="526">
        <f t="shared" si="8"/>
        <v>1574.43</v>
      </c>
    </row>
    <row r="35" spans="1:8">
      <c r="A35" s="523" t="s">
        <v>956</v>
      </c>
      <c r="B35" s="276" t="s">
        <v>1017</v>
      </c>
      <c r="C35" s="505" t="s">
        <v>955</v>
      </c>
      <c r="D35" s="277" t="s">
        <v>403</v>
      </c>
      <c r="E35" s="287">
        <v>1</v>
      </c>
      <c r="F35" s="289">
        <v>121.89</v>
      </c>
      <c r="G35" s="288">
        <f t="shared" si="5"/>
        <v>155.94999999999999</v>
      </c>
      <c r="H35" s="526">
        <f t="shared" si="8"/>
        <v>155.94999999999999</v>
      </c>
    </row>
    <row r="36" spans="1:8">
      <c r="A36" s="523" t="s">
        <v>407</v>
      </c>
      <c r="B36" s="276" t="s">
        <v>1018</v>
      </c>
      <c r="C36" s="511" t="s">
        <v>378</v>
      </c>
      <c r="D36" s="278" t="s">
        <v>403</v>
      </c>
      <c r="E36" s="287">
        <v>4</v>
      </c>
      <c r="F36" s="286">
        <v>25.5</v>
      </c>
      <c r="G36" s="288">
        <f t="shared" si="5"/>
        <v>32.619999999999997</v>
      </c>
      <c r="H36" s="526">
        <f t="shared" si="8"/>
        <v>130.47999999999999</v>
      </c>
    </row>
    <row r="37" spans="1:8" s="271" customFormat="1" ht="30">
      <c r="A37" s="523" t="s">
        <v>925</v>
      </c>
      <c r="B37" s="276" t="s">
        <v>1019</v>
      </c>
      <c r="C37" s="512" t="s">
        <v>1028</v>
      </c>
      <c r="D37" s="278" t="s">
        <v>403</v>
      </c>
      <c r="E37" s="287">
        <v>2</v>
      </c>
      <c r="F37" s="286">
        <v>223.79</v>
      </c>
      <c r="G37" s="288">
        <f t="shared" si="5"/>
        <v>286.32</v>
      </c>
      <c r="H37" s="528">
        <f t="shared" ref="H37" si="9">E37*G37</f>
        <v>572.64</v>
      </c>
    </row>
    <row r="38" spans="1:8" s="273" customFormat="1">
      <c r="A38" s="523" t="s">
        <v>930</v>
      </c>
      <c r="B38" s="276" t="s">
        <v>1020</v>
      </c>
      <c r="C38" s="512" t="s">
        <v>931</v>
      </c>
      <c r="D38" s="278" t="s">
        <v>403</v>
      </c>
      <c r="E38" s="287">
        <v>2</v>
      </c>
      <c r="F38" s="286">
        <v>33.83</v>
      </c>
      <c r="G38" s="288">
        <f t="shared" si="5"/>
        <v>43.28</v>
      </c>
      <c r="H38" s="528">
        <f t="shared" ref="H38" si="10">E38*G38</f>
        <v>86.56</v>
      </c>
    </row>
    <row r="39" spans="1:8" s="272" customFormat="1">
      <c r="A39" s="523" t="s">
        <v>926</v>
      </c>
      <c r="B39" s="276" t="s">
        <v>1021</v>
      </c>
      <c r="C39" s="512" t="s">
        <v>927</v>
      </c>
      <c r="D39" s="278" t="s">
        <v>403</v>
      </c>
      <c r="E39" s="287">
        <v>2</v>
      </c>
      <c r="F39" s="286">
        <v>9.27</v>
      </c>
      <c r="G39" s="288">
        <f t="shared" si="5"/>
        <v>11.86</v>
      </c>
      <c r="H39" s="528">
        <f t="shared" ref="H39" si="11">E39*G39</f>
        <v>23.72</v>
      </c>
    </row>
    <row r="40" spans="1:8" s="274" customFormat="1">
      <c r="A40" s="523" t="s">
        <v>932</v>
      </c>
      <c r="B40" s="276" t="s">
        <v>1022</v>
      </c>
      <c r="C40" s="512" t="s">
        <v>933</v>
      </c>
      <c r="D40" s="278" t="s">
        <v>403</v>
      </c>
      <c r="E40" s="287">
        <v>1</v>
      </c>
      <c r="F40" s="286">
        <v>41.84</v>
      </c>
      <c r="G40" s="288">
        <f t="shared" si="5"/>
        <v>53.53</v>
      </c>
      <c r="H40" s="528">
        <f t="shared" ref="H40" si="12">E40*G40</f>
        <v>53.53</v>
      </c>
    </row>
    <row r="41" spans="1:8" s="271" customFormat="1" ht="30">
      <c r="A41" s="523" t="s">
        <v>928</v>
      </c>
      <c r="B41" s="276" t="s">
        <v>1023</v>
      </c>
      <c r="C41" s="513" t="s">
        <v>929</v>
      </c>
      <c r="D41" s="278" t="s">
        <v>403</v>
      </c>
      <c r="E41" s="287">
        <v>4</v>
      </c>
      <c r="F41" s="286">
        <v>173.1</v>
      </c>
      <c r="G41" s="288">
        <f t="shared" si="5"/>
        <v>221.46</v>
      </c>
      <c r="H41" s="528">
        <f t="shared" ref="H41" si="13">E41*G41</f>
        <v>885.84</v>
      </c>
    </row>
    <row r="42" spans="1:8" ht="30">
      <c r="A42" s="523" t="s">
        <v>902</v>
      </c>
      <c r="B42" s="276" t="s">
        <v>1024</v>
      </c>
      <c r="C42" s="504" t="s">
        <v>1027</v>
      </c>
      <c r="D42" s="278" t="s">
        <v>403</v>
      </c>
      <c r="E42" s="287">
        <v>1</v>
      </c>
      <c r="F42" s="286">
        <v>836.32</v>
      </c>
      <c r="G42" s="288">
        <f t="shared" si="5"/>
        <v>1069.99</v>
      </c>
      <c r="H42" s="528">
        <f t="shared" ref="H42:H44" si="14">E42*G42</f>
        <v>1069.99</v>
      </c>
    </row>
    <row r="43" spans="1:8" s="275" customFormat="1">
      <c r="A43" s="523" t="s">
        <v>958</v>
      </c>
      <c r="B43" s="276" t="s">
        <v>1025</v>
      </c>
      <c r="C43" s="508" t="s">
        <v>957</v>
      </c>
      <c r="D43" s="278" t="s">
        <v>403</v>
      </c>
      <c r="E43" s="287">
        <v>2</v>
      </c>
      <c r="F43" s="286">
        <v>255.88</v>
      </c>
      <c r="G43" s="288">
        <f t="shared" si="5"/>
        <v>327.37</v>
      </c>
      <c r="H43" s="528">
        <f t="shared" si="14"/>
        <v>654.74</v>
      </c>
    </row>
    <row r="44" spans="1:8" s="275" customFormat="1">
      <c r="A44" s="523" t="s">
        <v>960</v>
      </c>
      <c r="B44" s="276" t="s">
        <v>1026</v>
      </c>
      <c r="C44" s="508" t="s">
        <v>959</v>
      </c>
      <c r="D44" s="278" t="s">
        <v>403</v>
      </c>
      <c r="E44" s="287">
        <v>5</v>
      </c>
      <c r="F44" s="286">
        <v>29.89</v>
      </c>
      <c r="G44" s="288">
        <f t="shared" si="5"/>
        <v>38.24</v>
      </c>
      <c r="H44" s="528">
        <f t="shared" si="14"/>
        <v>191.20000000000002</v>
      </c>
    </row>
    <row r="45" spans="1:8" s="275" customFormat="1">
      <c r="A45" s="523"/>
      <c r="B45" s="277"/>
      <c r="C45" s="508"/>
      <c r="D45" s="278"/>
      <c r="E45" s="287"/>
      <c r="F45" s="286"/>
      <c r="G45" s="288"/>
      <c r="H45" s="528"/>
    </row>
    <row r="46" spans="1:8">
      <c r="A46" s="523"/>
      <c r="B46" s="276" t="s">
        <v>976</v>
      </c>
      <c r="C46" s="502" t="s">
        <v>379</v>
      </c>
      <c r="D46" s="278"/>
      <c r="E46" s="285"/>
      <c r="F46" s="286"/>
      <c r="G46" s="286"/>
      <c r="H46" s="527">
        <f>SUM(H47:H55)</f>
        <v>4070.5699999999993</v>
      </c>
    </row>
    <row r="47" spans="1:8">
      <c r="A47" s="523" t="s">
        <v>424</v>
      </c>
      <c r="B47" s="276" t="s">
        <v>977</v>
      </c>
      <c r="C47" s="512" t="s">
        <v>425</v>
      </c>
      <c r="D47" s="278" t="s">
        <v>403</v>
      </c>
      <c r="E47" s="287">
        <v>4</v>
      </c>
      <c r="F47" s="286">
        <v>75.81</v>
      </c>
      <c r="G47" s="288">
        <f t="shared" ref="G47:G55" si="15">ROUND(F47*(1+$H$5),2)</f>
        <v>96.99</v>
      </c>
      <c r="H47" s="526">
        <f>E47*G47</f>
        <v>387.96</v>
      </c>
    </row>
    <row r="48" spans="1:8">
      <c r="A48" s="523" t="s">
        <v>426</v>
      </c>
      <c r="B48" s="276" t="s">
        <v>978</v>
      </c>
      <c r="C48" s="512" t="s">
        <v>427</v>
      </c>
      <c r="D48" s="278" t="s">
        <v>403</v>
      </c>
      <c r="E48" s="287">
        <v>18</v>
      </c>
      <c r="F48" s="286">
        <v>75.81</v>
      </c>
      <c r="G48" s="288">
        <f t="shared" si="15"/>
        <v>96.99</v>
      </c>
      <c r="H48" s="526">
        <f>E48*G48</f>
        <v>1745.82</v>
      </c>
    </row>
    <row r="49" spans="1:8">
      <c r="A49" s="523" t="s">
        <v>876</v>
      </c>
      <c r="B49" s="276" t="s">
        <v>979</v>
      </c>
      <c r="C49" s="512" t="s">
        <v>698</v>
      </c>
      <c r="D49" s="278" t="s">
        <v>392</v>
      </c>
      <c r="E49" s="287">
        <v>9</v>
      </c>
      <c r="F49" s="286">
        <v>7.68</v>
      </c>
      <c r="G49" s="288">
        <f t="shared" si="15"/>
        <v>9.83</v>
      </c>
      <c r="H49" s="526">
        <f>E49*G49</f>
        <v>88.47</v>
      </c>
    </row>
    <row r="50" spans="1:8" ht="30">
      <c r="A50" s="523" t="s">
        <v>700</v>
      </c>
      <c r="B50" s="276" t="s">
        <v>1029</v>
      </c>
      <c r="C50" s="512" t="s">
        <v>699</v>
      </c>
      <c r="D50" s="278" t="s">
        <v>392</v>
      </c>
      <c r="E50" s="287">
        <v>9</v>
      </c>
      <c r="F50" s="286">
        <v>11.76</v>
      </c>
      <c r="G50" s="288">
        <f t="shared" si="15"/>
        <v>15.05</v>
      </c>
      <c r="H50" s="526">
        <f>E50*G50</f>
        <v>135.45000000000002</v>
      </c>
    </row>
    <row r="51" spans="1:8">
      <c r="A51" s="529" t="s">
        <v>899</v>
      </c>
      <c r="B51" s="276" t="s">
        <v>1030</v>
      </c>
      <c r="C51" s="513" t="s">
        <v>1066</v>
      </c>
      <c r="D51" s="278" t="s">
        <v>403</v>
      </c>
      <c r="E51" s="287">
        <v>1</v>
      </c>
      <c r="F51" s="286">
        <v>92.09</v>
      </c>
      <c r="G51" s="288">
        <f t="shared" si="15"/>
        <v>117.82</v>
      </c>
      <c r="H51" s="526">
        <f t="shared" ref="H51" si="16">E51*G51</f>
        <v>117.82</v>
      </c>
    </row>
    <row r="52" spans="1:8">
      <c r="A52" s="523" t="s">
        <v>877</v>
      </c>
      <c r="B52" s="276" t="s">
        <v>1031</v>
      </c>
      <c r="C52" s="511" t="s">
        <v>1065</v>
      </c>
      <c r="D52" s="278" t="s">
        <v>403</v>
      </c>
      <c r="E52" s="287">
        <v>1</v>
      </c>
      <c r="F52" s="286">
        <v>28.4</v>
      </c>
      <c r="G52" s="288">
        <f t="shared" si="15"/>
        <v>36.33</v>
      </c>
      <c r="H52" s="526">
        <f>E52*G52</f>
        <v>36.33</v>
      </c>
    </row>
    <row r="53" spans="1:8" s="269" customFormat="1">
      <c r="A53" s="523" t="s">
        <v>889</v>
      </c>
      <c r="B53" s="276" t="s">
        <v>1032</v>
      </c>
      <c r="C53" s="514" t="s">
        <v>1059</v>
      </c>
      <c r="D53" s="278" t="s">
        <v>403</v>
      </c>
      <c r="E53" s="287">
        <v>1</v>
      </c>
      <c r="F53" s="286">
        <v>28.4</v>
      </c>
      <c r="G53" s="288">
        <f t="shared" si="15"/>
        <v>36.33</v>
      </c>
      <c r="H53" s="526">
        <f>E53*G53</f>
        <v>36.33</v>
      </c>
    </row>
    <row r="54" spans="1:8" s="267" customFormat="1">
      <c r="A54" s="530" t="s">
        <v>903</v>
      </c>
      <c r="B54" s="276" t="s">
        <v>1033</v>
      </c>
      <c r="C54" s="515" t="s">
        <v>1064</v>
      </c>
      <c r="D54" s="278" t="s">
        <v>403</v>
      </c>
      <c r="E54" s="287">
        <v>1</v>
      </c>
      <c r="F54" s="286">
        <v>1075.8499999999999</v>
      </c>
      <c r="G54" s="288">
        <f t="shared" si="15"/>
        <v>1376.44</v>
      </c>
      <c r="H54" s="526">
        <f>E54*G54</f>
        <v>1376.44</v>
      </c>
    </row>
    <row r="55" spans="1:8" s="210" customFormat="1">
      <c r="A55" s="531" t="s">
        <v>900</v>
      </c>
      <c r="B55" s="276" t="s">
        <v>1034</v>
      </c>
      <c r="C55" s="516" t="s">
        <v>901</v>
      </c>
      <c r="D55" s="278" t="s">
        <v>403</v>
      </c>
      <c r="E55" s="287">
        <v>1</v>
      </c>
      <c r="F55" s="290">
        <v>114.08</v>
      </c>
      <c r="G55" s="288">
        <f t="shared" si="15"/>
        <v>145.94999999999999</v>
      </c>
      <c r="H55" s="526">
        <f t="shared" ref="H55" si="17">E55*G55</f>
        <v>145.94999999999999</v>
      </c>
    </row>
    <row r="56" spans="1:8" s="268" customFormat="1">
      <c r="A56" s="531"/>
      <c r="B56" s="279"/>
      <c r="C56" s="517"/>
      <c r="D56" s="278"/>
      <c r="E56" s="287"/>
      <c r="F56" s="290"/>
      <c r="G56" s="288"/>
      <c r="H56" s="526"/>
    </row>
    <row r="57" spans="1:8">
      <c r="A57" s="523"/>
      <c r="B57" s="276" t="s">
        <v>370</v>
      </c>
      <c r="C57" s="502" t="s">
        <v>380</v>
      </c>
      <c r="D57" s="278"/>
      <c r="E57" s="285"/>
      <c r="F57" s="286"/>
      <c r="G57" s="286"/>
      <c r="H57" s="527">
        <f>SUM(H58:H73)</f>
        <v>22985.14</v>
      </c>
    </row>
    <row r="58" spans="1:8" ht="45">
      <c r="A58" s="530" t="s">
        <v>702</v>
      </c>
      <c r="B58" s="276" t="s">
        <v>372</v>
      </c>
      <c r="C58" s="518" t="s">
        <v>701</v>
      </c>
      <c r="D58" s="281" t="s">
        <v>403</v>
      </c>
      <c r="E58" s="291">
        <v>1</v>
      </c>
      <c r="F58" s="290">
        <v>292.75</v>
      </c>
      <c r="G58" s="288">
        <f t="shared" ref="G58:G73" si="18">ROUND(F58*(1+$H$5),2)</f>
        <v>374.54</v>
      </c>
      <c r="H58" s="532">
        <f t="shared" ref="H58" si="19">E58*G58</f>
        <v>374.54</v>
      </c>
    </row>
    <row r="59" spans="1:8" ht="30">
      <c r="A59" s="530" t="s">
        <v>408</v>
      </c>
      <c r="B59" s="276" t="s">
        <v>373</v>
      </c>
      <c r="C59" s="519" t="s">
        <v>428</v>
      </c>
      <c r="D59" s="281" t="s">
        <v>352</v>
      </c>
      <c r="E59" s="291">
        <v>1500</v>
      </c>
      <c r="F59" s="290">
        <v>1.94</v>
      </c>
      <c r="G59" s="288">
        <f t="shared" si="18"/>
        <v>2.48</v>
      </c>
      <c r="H59" s="532">
        <f>E59*G59</f>
        <v>3720</v>
      </c>
    </row>
    <row r="60" spans="1:8" ht="30">
      <c r="A60" s="530" t="s">
        <v>896</v>
      </c>
      <c r="B60" s="276" t="s">
        <v>1035</v>
      </c>
      <c r="C60" s="507" t="s">
        <v>895</v>
      </c>
      <c r="D60" s="281" t="s">
        <v>352</v>
      </c>
      <c r="E60" s="291">
        <v>250</v>
      </c>
      <c r="F60" s="290">
        <v>2.94</v>
      </c>
      <c r="G60" s="288">
        <f t="shared" si="18"/>
        <v>3.76</v>
      </c>
      <c r="H60" s="532">
        <f t="shared" ref="H60:H61" si="20">E60*G60</f>
        <v>940</v>
      </c>
    </row>
    <row r="61" spans="1:8" ht="30">
      <c r="A61" s="530" t="s">
        <v>907</v>
      </c>
      <c r="B61" s="276" t="s">
        <v>1036</v>
      </c>
      <c r="C61" s="507" t="s">
        <v>906</v>
      </c>
      <c r="D61" s="281" t="s">
        <v>352</v>
      </c>
      <c r="E61" s="291">
        <v>60</v>
      </c>
      <c r="F61" s="290">
        <v>7.03</v>
      </c>
      <c r="G61" s="288">
        <f t="shared" si="18"/>
        <v>8.99</v>
      </c>
      <c r="H61" s="532">
        <f t="shared" si="20"/>
        <v>539.4</v>
      </c>
    </row>
    <row r="62" spans="1:8" ht="30">
      <c r="A62" s="530" t="s">
        <v>892</v>
      </c>
      <c r="B62" s="276" t="s">
        <v>1037</v>
      </c>
      <c r="C62" s="519" t="s">
        <v>893</v>
      </c>
      <c r="D62" s="281" t="s">
        <v>352</v>
      </c>
      <c r="E62" s="291">
        <v>60</v>
      </c>
      <c r="F62" s="290">
        <v>10</v>
      </c>
      <c r="G62" s="288">
        <f t="shared" si="18"/>
        <v>12.79</v>
      </c>
      <c r="H62" s="532">
        <f t="shared" ref="H62" si="21">E62*G62</f>
        <v>767.4</v>
      </c>
    </row>
    <row r="63" spans="1:8">
      <c r="A63" s="530" t="s">
        <v>891</v>
      </c>
      <c r="B63" s="276" t="s">
        <v>1038</v>
      </c>
      <c r="C63" s="520" t="s">
        <v>890</v>
      </c>
      <c r="D63" s="281" t="s">
        <v>352</v>
      </c>
      <c r="E63" s="291">
        <v>250</v>
      </c>
      <c r="F63" s="290">
        <v>26.57</v>
      </c>
      <c r="G63" s="288">
        <f t="shared" si="18"/>
        <v>33.99</v>
      </c>
      <c r="H63" s="532">
        <f>E63*G63</f>
        <v>8497.5</v>
      </c>
    </row>
    <row r="64" spans="1:8" s="284" customFormat="1" ht="30">
      <c r="A64" s="530" t="s">
        <v>910</v>
      </c>
      <c r="B64" s="276" t="s">
        <v>1039</v>
      </c>
      <c r="C64" s="519" t="s">
        <v>911</v>
      </c>
      <c r="D64" s="281">
        <v>7</v>
      </c>
      <c r="E64" s="291">
        <v>6</v>
      </c>
      <c r="F64" s="290">
        <v>12.59</v>
      </c>
      <c r="G64" s="288">
        <f t="shared" si="18"/>
        <v>16.11</v>
      </c>
      <c r="H64" s="532">
        <f t="shared" ref="H64" si="22">E64*G64</f>
        <v>96.66</v>
      </c>
    </row>
    <row r="65" spans="1:8" s="284" customFormat="1">
      <c r="A65" s="530" t="s">
        <v>431</v>
      </c>
      <c r="B65" s="276" t="s">
        <v>1040</v>
      </c>
      <c r="C65" s="521" t="s">
        <v>209</v>
      </c>
      <c r="D65" s="281" t="s">
        <v>403</v>
      </c>
      <c r="E65" s="290">
        <v>5</v>
      </c>
      <c r="F65" s="290">
        <v>9.69</v>
      </c>
      <c r="G65" s="288">
        <f t="shared" si="18"/>
        <v>12.4</v>
      </c>
      <c r="H65" s="532">
        <f t="shared" ref="H65:H66" si="23">E65*G65</f>
        <v>62</v>
      </c>
    </row>
    <row r="66" spans="1:8" s="284" customFormat="1">
      <c r="A66" s="530" t="s">
        <v>912</v>
      </c>
      <c r="B66" s="276" t="s">
        <v>1041</v>
      </c>
      <c r="C66" s="521" t="s">
        <v>913</v>
      </c>
      <c r="D66" s="281" t="s">
        <v>403</v>
      </c>
      <c r="E66" s="290">
        <v>30</v>
      </c>
      <c r="F66" s="290">
        <v>17</v>
      </c>
      <c r="G66" s="288">
        <f t="shared" si="18"/>
        <v>21.75</v>
      </c>
      <c r="H66" s="532">
        <f t="shared" si="23"/>
        <v>652.5</v>
      </c>
    </row>
    <row r="67" spans="1:8" s="269" customFormat="1">
      <c r="A67" s="530" t="s">
        <v>908</v>
      </c>
      <c r="B67" s="276" t="s">
        <v>1042</v>
      </c>
      <c r="C67" s="507" t="s">
        <v>909</v>
      </c>
      <c r="D67" s="281" t="s">
        <v>403</v>
      </c>
      <c r="E67" s="287">
        <v>30</v>
      </c>
      <c r="F67" s="290">
        <v>4.6399999999999997</v>
      </c>
      <c r="G67" s="288">
        <f t="shared" si="18"/>
        <v>5.94</v>
      </c>
      <c r="H67" s="532">
        <f>E67*G67</f>
        <v>178.20000000000002</v>
      </c>
    </row>
    <row r="68" spans="1:8" s="270" customFormat="1">
      <c r="A68" s="530" t="s">
        <v>710</v>
      </c>
      <c r="B68" s="276" t="s">
        <v>1043</v>
      </c>
      <c r="C68" s="507" t="s">
        <v>711</v>
      </c>
      <c r="D68" s="281" t="s">
        <v>403</v>
      </c>
      <c r="E68" s="287">
        <v>11</v>
      </c>
      <c r="F68" s="290">
        <v>3.82</v>
      </c>
      <c r="G68" s="288">
        <f t="shared" si="18"/>
        <v>4.8899999999999997</v>
      </c>
      <c r="H68" s="532">
        <f>E68*G68</f>
        <v>53.79</v>
      </c>
    </row>
    <row r="69" spans="1:8" ht="30">
      <c r="A69" s="530" t="s">
        <v>412</v>
      </c>
      <c r="B69" s="276" t="s">
        <v>1044</v>
      </c>
      <c r="C69" s="520" t="s">
        <v>382</v>
      </c>
      <c r="D69" s="281" t="s">
        <v>403</v>
      </c>
      <c r="E69" s="287">
        <v>10</v>
      </c>
      <c r="F69" s="290">
        <v>10.55</v>
      </c>
      <c r="G69" s="288">
        <f t="shared" si="18"/>
        <v>13.5</v>
      </c>
      <c r="H69" s="532">
        <f>E69*G69</f>
        <v>135</v>
      </c>
    </row>
    <row r="70" spans="1:8" ht="30">
      <c r="A70" s="530" t="s">
        <v>411</v>
      </c>
      <c r="B70" s="276" t="s">
        <v>1045</v>
      </c>
      <c r="C70" s="520" t="s">
        <v>1063</v>
      </c>
      <c r="D70" s="281" t="s">
        <v>403</v>
      </c>
      <c r="E70" s="287">
        <v>8</v>
      </c>
      <c r="F70" s="290">
        <v>57.09</v>
      </c>
      <c r="G70" s="288">
        <f t="shared" si="18"/>
        <v>73.040000000000006</v>
      </c>
      <c r="H70" s="532">
        <f>E70*G70</f>
        <v>584.32000000000005</v>
      </c>
    </row>
    <row r="71" spans="1:8">
      <c r="A71" s="523" t="s">
        <v>894</v>
      </c>
      <c r="B71" s="276" t="s">
        <v>1046</v>
      </c>
      <c r="C71" s="515" t="s">
        <v>914</v>
      </c>
      <c r="D71" s="281" t="s">
        <v>403</v>
      </c>
      <c r="E71" s="287">
        <v>1</v>
      </c>
      <c r="F71" s="286">
        <v>91.65</v>
      </c>
      <c r="G71" s="288">
        <f t="shared" si="18"/>
        <v>117.26</v>
      </c>
      <c r="H71" s="532">
        <f t="shared" ref="H71:H72" si="24">E71*G71</f>
        <v>117.26</v>
      </c>
    </row>
    <row r="72" spans="1:8" ht="30">
      <c r="A72" s="530" t="s">
        <v>898</v>
      </c>
      <c r="B72" s="276" t="s">
        <v>1047</v>
      </c>
      <c r="C72" s="515" t="s">
        <v>897</v>
      </c>
      <c r="D72" s="281" t="s">
        <v>403</v>
      </c>
      <c r="E72" s="287">
        <v>5</v>
      </c>
      <c r="F72" s="290">
        <v>69.23</v>
      </c>
      <c r="G72" s="288">
        <f t="shared" si="18"/>
        <v>88.57</v>
      </c>
      <c r="H72" s="532">
        <f t="shared" si="24"/>
        <v>442.84999999999997</v>
      </c>
    </row>
    <row r="73" spans="1:8" s="271" customFormat="1">
      <c r="A73" s="530" t="s">
        <v>915</v>
      </c>
      <c r="B73" s="276" t="s">
        <v>1048</v>
      </c>
      <c r="C73" s="515" t="s">
        <v>1062</v>
      </c>
      <c r="D73" s="281" t="s">
        <v>403</v>
      </c>
      <c r="E73" s="287">
        <v>28</v>
      </c>
      <c r="F73" s="290">
        <v>162.57</v>
      </c>
      <c r="G73" s="288">
        <f t="shared" si="18"/>
        <v>207.99</v>
      </c>
      <c r="H73" s="532">
        <f t="shared" ref="H73" si="25">E73*G73</f>
        <v>5823.72</v>
      </c>
    </row>
    <row r="74" spans="1:8" s="275" customFormat="1">
      <c r="A74" s="530"/>
      <c r="B74" s="279"/>
      <c r="C74" s="507"/>
      <c r="D74" s="281"/>
      <c r="E74" s="287"/>
      <c r="F74" s="290"/>
      <c r="G74" s="288"/>
      <c r="H74" s="532"/>
    </row>
    <row r="75" spans="1:8">
      <c r="A75" s="523"/>
      <c r="B75" s="276" t="s">
        <v>1049</v>
      </c>
      <c r="C75" s="502" t="s">
        <v>381</v>
      </c>
      <c r="D75" s="278"/>
      <c r="E75" s="285"/>
      <c r="F75" s="286"/>
      <c r="G75" s="288"/>
      <c r="H75" s="527">
        <f>SUM(H76:H85)</f>
        <v>11366.780000000002</v>
      </c>
    </row>
    <row r="76" spans="1:8" ht="15" customHeight="1">
      <c r="A76" s="530" t="s">
        <v>432</v>
      </c>
      <c r="B76" s="276" t="s">
        <v>1050</v>
      </c>
      <c r="C76" s="519" t="s">
        <v>433</v>
      </c>
      <c r="D76" s="281" t="s">
        <v>352</v>
      </c>
      <c r="E76" s="287">
        <v>110</v>
      </c>
      <c r="F76" s="290">
        <v>27.93</v>
      </c>
      <c r="G76" s="288">
        <f t="shared" ref="G76:G85" si="26">ROUND(F76*(1+$H$5),2)</f>
        <v>35.729999999999997</v>
      </c>
      <c r="H76" s="532">
        <f t="shared" ref="H76:H85" si="27">E76*G76</f>
        <v>3930.2999999999997</v>
      </c>
    </row>
    <row r="77" spans="1:8" ht="15" customHeight="1">
      <c r="A77" s="530" t="s">
        <v>796</v>
      </c>
      <c r="B77" s="276" t="s">
        <v>1051</v>
      </c>
      <c r="C77" s="519" t="s">
        <v>795</v>
      </c>
      <c r="D77" s="281" t="s">
        <v>352</v>
      </c>
      <c r="E77" s="287">
        <v>120</v>
      </c>
      <c r="F77" s="290">
        <v>10.76</v>
      </c>
      <c r="G77" s="288">
        <f t="shared" si="26"/>
        <v>13.77</v>
      </c>
      <c r="H77" s="532">
        <f t="shared" si="27"/>
        <v>1652.3999999999999</v>
      </c>
    </row>
    <row r="78" spans="1:8">
      <c r="A78" s="530" t="s">
        <v>434</v>
      </c>
      <c r="B78" s="276" t="s">
        <v>1052</v>
      </c>
      <c r="C78" s="519" t="s">
        <v>435</v>
      </c>
      <c r="D78" s="281" t="s">
        <v>352</v>
      </c>
      <c r="E78" s="287">
        <v>30</v>
      </c>
      <c r="F78" s="290">
        <v>10.050000000000001</v>
      </c>
      <c r="G78" s="288">
        <f t="shared" si="26"/>
        <v>12.86</v>
      </c>
      <c r="H78" s="532">
        <f t="shared" si="27"/>
        <v>385.79999999999995</v>
      </c>
    </row>
    <row r="79" spans="1:8">
      <c r="A79" s="530" t="s">
        <v>409</v>
      </c>
      <c r="B79" s="276" t="s">
        <v>1053</v>
      </c>
      <c r="C79" s="519" t="s">
        <v>436</v>
      </c>
      <c r="D79" s="281" t="s">
        <v>403</v>
      </c>
      <c r="E79" s="287">
        <v>8</v>
      </c>
      <c r="F79" s="290">
        <v>44.51</v>
      </c>
      <c r="G79" s="288">
        <f t="shared" si="26"/>
        <v>56.95</v>
      </c>
      <c r="H79" s="532">
        <f t="shared" si="27"/>
        <v>455.6</v>
      </c>
    </row>
    <row r="80" spans="1:8" ht="30">
      <c r="A80" s="533" t="s">
        <v>437</v>
      </c>
      <c r="B80" s="276" t="s">
        <v>1054</v>
      </c>
      <c r="C80" s="519" t="s">
        <v>438</v>
      </c>
      <c r="D80" s="281" t="s">
        <v>403</v>
      </c>
      <c r="E80" s="287">
        <v>1</v>
      </c>
      <c r="F80" s="290">
        <v>2988.73</v>
      </c>
      <c r="G80" s="288">
        <f t="shared" si="26"/>
        <v>3823.78</v>
      </c>
      <c r="H80" s="532">
        <f t="shared" si="27"/>
        <v>3823.78</v>
      </c>
    </row>
    <row r="81" spans="1:8" ht="30">
      <c r="A81" s="530" t="s">
        <v>439</v>
      </c>
      <c r="B81" s="276" t="s">
        <v>1055</v>
      </c>
      <c r="C81" s="519" t="s">
        <v>440</v>
      </c>
      <c r="D81" s="281" t="s">
        <v>403</v>
      </c>
      <c r="E81" s="287">
        <v>1</v>
      </c>
      <c r="F81" s="290">
        <v>186.31</v>
      </c>
      <c r="G81" s="288">
        <f t="shared" si="26"/>
        <v>238.37</v>
      </c>
      <c r="H81" s="532">
        <f t="shared" si="27"/>
        <v>238.37</v>
      </c>
    </row>
    <row r="82" spans="1:8">
      <c r="A82" s="530" t="s">
        <v>410</v>
      </c>
      <c r="B82" s="276" t="s">
        <v>1056</v>
      </c>
      <c r="C82" s="519" t="s">
        <v>441</v>
      </c>
      <c r="D82" s="281" t="s">
        <v>403</v>
      </c>
      <c r="E82" s="287">
        <v>8</v>
      </c>
      <c r="F82" s="290">
        <v>20.89</v>
      </c>
      <c r="G82" s="288">
        <f t="shared" si="26"/>
        <v>26.73</v>
      </c>
      <c r="H82" s="532">
        <f t="shared" si="27"/>
        <v>213.84</v>
      </c>
    </row>
    <row r="83" spans="1:8">
      <c r="A83" s="530" t="s">
        <v>800</v>
      </c>
      <c r="B83" s="276" t="s">
        <v>1057</v>
      </c>
      <c r="C83" s="519" t="s">
        <v>799</v>
      </c>
      <c r="D83" s="281" t="s">
        <v>403</v>
      </c>
      <c r="E83" s="287">
        <v>54</v>
      </c>
      <c r="F83" s="290">
        <v>1.5</v>
      </c>
      <c r="G83" s="288">
        <f t="shared" si="26"/>
        <v>1.92</v>
      </c>
      <c r="H83" s="532">
        <f t="shared" si="27"/>
        <v>103.67999999999999</v>
      </c>
    </row>
    <row r="84" spans="1:8">
      <c r="A84" s="530" t="s">
        <v>802</v>
      </c>
      <c r="B84" s="276" t="s">
        <v>761</v>
      </c>
      <c r="C84" s="519" t="s">
        <v>801</v>
      </c>
      <c r="D84" s="281" t="s">
        <v>403</v>
      </c>
      <c r="E84" s="287">
        <v>9</v>
      </c>
      <c r="F84" s="290">
        <v>1.1000000000000001</v>
      </c>
      <c r="G84" s="288">
        <f t="shared" si="26"/>
        <v>1.41</v>
      </c>
      <c r="H84" s="532">
        <f t="shared" si="27"/>
        <v>12.69</v>
      </c>
    </row>
    <row r="85" spans="1:8" ht="30">
      <c r="A85" s="530" t="s">
        <v>798</v>
      </c>
      <c r="B85" s="276" t="s">
        <v>779</v>
      </c>
      <c r="C85" s="521" t="s">
        <v>797</v>
      </c>
      <c r="D85" s="281" t="s">
        <v>403</v>
      </c>
      <c r="E85" s="287">
        <v>8</v>
      </c>
      <c r="F85" s="290">
        <v>53.77</v>
      </c>
      <c r="G85" s="288">
        <f t="shared" si="26"/>
        <v>68.790000000000006</v>
      </c>
      <c r="H85" s="532">
        <f t="shared" si="27"/>
        <v>550.32000000000005</v>
      </c>
    </row>
    <row r="86" spans="1:8" s="275" customFormat="1">
      <c r="A86" s="530"/>
      <c r="B86" s="279"/>
      <c r="C86" s="507"/>
      <c r="D86" s="281"/>
      <c r="E86" s="287"/>
      <c r="F86" s="290"/>
      <c r="G86" s="288"/>
      <c r="H86" s="532"/>
    </row>
    <row r="87" spans="1:8">
      <c r="A87" s="523"/>
      <c r="B87" s="276" t="s">
        <v>400</v>
      </c>
      <c r="C87" s="502" t="s">
        <v>383</v>
      </c>
      <c r="D87" s="278"/>
      <c r="E87" s="285"/>
      <c r="F87" s="286"/>
      <c r="G87" s="288"/>
      <c r="H87" s="527">
        <f>SUM(H88:H90)</f>
        <v>1586.4277999999999</v>
      </c>
    </row>
    <row r="88" spans="1:8" s="271" customFormat="1" ht="30">
      <c r="A88" s="523" t="s">
        <v>923</v>
      </c>
      <c r="B88" s="276" t="s">
        <v>401</v>
      </c>
      <c r="C88" s="511" t="s">
        <v>924</v>
      </c>
      <c r="D88" s="278" t="s">
        <v>392</v>
      </c>
      <c r="E88" s="292">
        <v>3.78</v>
      </c>
      <c r="F88" s="286">
        <v>288.02999999999997</v>
      </c>
      <c r="G88" s="288">
        <f t="shared" ref="G88:G90" si="28">ROUND(F88*(1+$H$5),2)</f>
        <v>368.51</v>
      </c>
      <c r="H88" s="526">
        <f t="shared" ref="H88" si="29">E88*G88</f>
        <v>1392.9677999999999</v>
      </c>
    </row>
    <row r="89" spans="1:8" ht="30">
      <c r="A89" s="530" t="s">
        <v>950</v>
      </c>
      <c r="B89" s="276" t="s">
        <v>404</v>
      </c>
      <c r="C89" s="513" t="s">
        <v>944</v>
      </c>
      <c r="D89" s="278" t="s">
        <v>392</v>
      </c>
      <c r="E89" s="287">
        <v>0.5</v>
      </c>
      <c r="F89" s="286">
        <v>131.75</v>
      </c>
      <c r="G89" s="288">
        <f t="shared" si="28"/>
        <v>168.56</v>
      </c>
      <c r="H89" s="526">
        <f>E89*G89</f>
        <v>84.28</v>
      </c>
    </row>
    <row r="90" spans="1:8" ht="30">
      <c r="A90" s="523" t="s">
        <v>471</v>
      </c>
      <c r="B90" s="276" t="s">
        <v>980</v>
      </c>
      <c r="C90" s="512" t="s">
        <v>472</v>
      </c>
      <c r="D90" s="278" t="s">
        <v>351</v>
      </c>
      <c r="E90" s="287">
        <v>2</v>
      </c>
      <c r="F90" s="286">
        <v>42.67</v>
      </c>
      <c r="G90" s="288">
        <f t="shared" si="28"/>
        <v>54.59</v>
      </c>
      <c r="H90" s="526">
        <f>E90*G90</f>
        <v>109.18</v>
      </c>
    </row>
    <row r="91" spans="1:8" s="275" customFormat="1">
      <c r="A91" s="523"/>
      <c r="B91" s="277"/>
      <c r="C91" s="512"/>
      <c r="D91" s="278"/>
      <c r="E91" s="287"/>
      <c r="F91" s="286"/>
      <c r="G91" s="288"/>
      <c r="H91" s="526"/>
    </row>
    <row r="92" spans="1:8">
      <c r="A92" s="523"/>
      <c r="B92" s="276" t="s">
        <v>981</v>
      </c>
      <c r="C92" s="502" t="s">
        <v>384</v>
      </c>
      <c r="D92" s="278"/>
      <c r="E92" s="285"/>
      <c r="F92" s="286"/>
      <c r="G92" s="288"/>
      <c r="H92" s="527">
        <f>SUM(H93:H96)</f>
        <v>27571.007399999999</v>
      </c>
    </row>
    <row r="93" spans="1:8" ht="30">
      <c r="A93" s="523" t="s">
        <v>398</v>
      </c>
      <c r="B93" s="276" t="s">
        <v>982</v>
      </c>
      <c r="C93" s="513" t="s">
        <v>369</v>
      </c>
      <c r="D93" s="278" t="s">
        <v>392</v>
      </c>
      <c r="E93" s="287">
        <v>196.7</v>
      </c>
      <c r="F93" s="286">
        <v>4.12</v>
      </c>
      <c r="G93" s="288">
        <f t="shared" ref="G93:G96" si="30">ROUND(F93*(1+$H$5),2)</f>
        <v>5.27</v>
      </c>
      <c r="H93" s="526">
        <f>E93*G93</f>
        <v>1036.6089999999999</v>
      </c>
    </row>
    <row r="94" spans="1:8" ht="30">
      <c r="A94" s="523" t="s">
        <v>414</v>
      </c>
      <c r="B94" s="276" t="s">
        <v>983</v>
      </c>
      <c r="C94" s="513" t="s">
        <v>399</v>
      </c>
      <c r="D94" s="278" t="s">
        <v>392</v>
      </c>
      <c r="E94" s="287">
        <v>196.7</v>
      </c>
      <c r="F94" s="286">
        <v>20.85</v>
      </c>
      <c r="G94" s="288">
        <f t="shared" si="30"/>
        <v>26.68</v>
      </c>
      <c r="H94" s="526">
        <f>E94*G94</f>
        <v>5247.9559999999992</v>
      </c>
    </row>
    <row r="95" spans="1:8" ht="45">
      <c r="A95" s="523" t="s">
        <v>826</v>
      </c>
      <c r="B95" s="276" t="s">
        <v>991</v>
      </c>
      <c r="C95" s="503" t="s">
        <v>1058</v>
      </c>
      <c r="D95" s="280" t="s">
        <v>392</v>
      </c>
      <c r="E95" s="287">
        <v>73.84</v>
      </c>
      <c r="F95" s="286">
        <v>38.81</v>
      </c>
      <c r="G95" s="288">
        <f t="shared" si="30"/>
        <v>49.65</v>
      </c>
      <c r="H95" s="526">
        <f>E95*G95</f>
        <v>3666.1559999999999</v>
      </c>
    </row>
    <row r="96" spans="1:8">
      <c r="A96" s="530" t="s">
        <v>827</v>
      </c>
      <c r="B96" s="276" t="s">
        <v>992</v>
      </c>
      <c r="C96" s="512" t="s">
        <v>945</v>
      </c>
      <c r="D96" s="278" t="s">
        <v>392</v>
      </c>
      <c r="E96" s="287">
        <v>511.92</v>
      </c>
      <c r="F96" s="286">
        <v>26.9</v>
      </c>
      <c r="G96" s="288">
        <f t="shared" si="30"/>
        <v>34.42</v>
      </c>
      <c r="H96" s="526">
        <f t="shared" ref="H96" si="31">E96*G96</f>
        <v>17620.286400000001</v>
      </c>
    </row>
    <row r="97" spans="1:8" s="275" customFormat="1">
      <c r="A97" s="530"/>
      <c r="B97" s="277"/>
      <c r="C97" s="512"/>
      <c r="D97" s="278"/>
      <c r="E97" s="287"/>
      <c r="F97" s="286"/>
      <c r="G97" s="288"/>
      <c r="H97" s="526"/>
    </row>
    <row r="98" spans="1:8">
      <c r="A98" s="523"/>
      <c r="B98" s="276" t="s">
        <v>985</v>
      </c>
      <c r="C98" s="502" t="s">
        <v>385</v>
      </c>
      <c r="D98" s="278"/>
      <c r="E98" s="285"/>
      <c r="F98" s="286"/>
      <c r="G98" s="288"/>
      <c r="H98" s="527">
        <f>SUM(H99:H101)</f>
        <v>49342.103999999999</v>
      </c>
    </row>
    <row r="99" spans="1:8" ht="30">
      <c r="A99" s="530" t="s">
        <v>947</v>
      </c>
      <c r="B99" s="276" t="s">
        <v>984</v>
      </c>
      <c r="C99" s="513" t="s">
        <v>946</v>
      </c>
      <c r="D99" s="278" t="s">
        <v>392</v>
      </c>
      <c r="E99" s="287">
        <v>504.89</v>
      </c>
      <c r="F99" s="286">
        <v>58.64</v>
      </c>
      <c r="G99" s="288">
        <f t="shared" ref="G99:G101" si="32">ROUND(F99*(1+$H$5),2)</f>
        <v>75.02</v>
      </c>
      <c r="H99" s="526">
        <f t="shared" ref="H99:H101" si="33">E99*G99</f>
        <v>37876.847799999996</v>
      </c>
    </row>
    <row r="100" spans="1:8" s="275" customFormat="1">
      <c r="A100" s="530" t="s">
        <v>964</v>
      </c>
      <c r="B100" s="276" t="s">
        <v>993</v>
      </c>
      <c r="C100" s="511" t="s">
        <v>963</v>
      </c>
      <c r="D100" s="278" t="s">
        <v>392</v>
      </c>
      <c r="E100" s="287">
        <v>504.89</v>
      </c>
      <c r="F100" s="286">
        <v>14.52</v>
      </c>
      <c r="G100" s="288">
        <f t="shared" si="32"/>
        <v>18.579999999999998</v>
      </c>
      <c r="H100" s="526">
        <f t="shared" ref="H100" si="34">E100*G100</f>
        <v>9380.8561999999984</v>
      </c>
    </row>
    <row r="101" spans="1:8" s="271" customFormat="1">
      <c r="A101" s="530" t="s">
        <v>949</v>
      </c>
      <c r="B101" s="276" t="s">
        <v>994</v>
      </c>
      <c r="C101" s="503" t="s">
        <v>948</v>
      </c>
      <c r="D101" s="278" t="s">
        <v>392</v>
      </c>
      <c r="E101" s="287">
        <v>120</v>
      </c>
      <c r="F101" s="286">
        <v>13.58</v>
      </c>
      <c r="G101" s="288">
        <f t="shared" si="32"/>
        <v>17.37</v>
      </c>
      <c r="H101" s="526">
        <f t="shared" si="33"/>
        <v>2084.4</v>
      </c>
    </row>
    <row r="102" spans="1:8" s="275" customFormat="1">
      <c r="A102" s="530"/>
      <c r="B102" s="277"/>
      <c r="C102" s="534"/>
      <c r="D102" s="278"/>
      <c r="E102" s="287"/>
      <c r="F102" s="286"/>
      <c r="G102" s="288"/>
      <c r="H102" s="526"/>
    </row>
    <row r="103" spans="1:8">
      <c r="A103" s="523"/>
      <c r="B103" s="276" t="s">
        <v>748</v>
      </c>
      <c r="C103" s="502" t="s">
        <v>386</v>
      </c>
      <c r="D103" s="278"/>
      <c r="E103" s="285"/>
      <c r="F103" s="286"/>
      <c r="G103" s="288"/>
      <c r="H103" s="527">
        <f>SUM(H104:H106)</f>
        <v>11960</v>
      </c>
    </row>
    <row r="104" spans="1:8">
      <c r="A104" s="523" t="s">
        <v>918</v>
      </c>
      <c r="B104" s="276" t="s">
        <v>986</v>
      </c>
      <c r="C104" s="511" t="s">
        <v>917</v>
      </c>
      <c r="D104" s="278" t="s">
        <v>392</v>
      </c>
      <c r="E104" s="287">
        <v>460</v>
      </c>
      <c r="F104" s="286">
        <v>6.95</v>
      </c>
      <c r="G104" s="288">
        <f t="shared" ref="G104:G106" si="35">ROUND(F104*(1+$H$5),2)</f>
        <v>8.89</v>
      </c>
      <c r="H104" s="526">
        <f>E104*G104</f>
        <v>4089.4</v>
      </c>
    </row>
    <row r="105" spans="1:8">
      <c r="A105" s="523" t="s">
        <v>464</v>
      </c>
      <c r="B105" s="276" t="s">
        <v>916</v>
      </c>
      <c r="C105" s="513" t="s">
        <v>465</v>
      </c>
      <c r="D105" s="278" t="s">
        <v>392</v>
      </c>
      <c r="E105" s="287">
        <v>460</v>
      </c>
      <c r="F105" s="286">
        <v>3.74</v>
      </c>
      <c r="G105" s="288">
        <f t="shared" si="35"/>
        <v>4.78</v>
      </c>
      <c r="H105" s="526">
        <f>E105*G105</f>
        <v>2198.8000000000002</v>
      </c>
    </row>
    <row r="106" spans="1:8">
      <c r="A106" s="523" t="s">
        <v>415</v>
      </c>
      <c r="B106" s="276" t="s">
        <v>747</v>
      </c>
      <c r="C106" s="513" t="s">
        <v>466</v>
      </c>
      <c r="D106" s="278" t="s">
        <v>392</v>
      </c>
      <c r="E106" s="287">
        <v>460</v>
      </c>
      <c r="F106" s="286">
        <v>9.64</v>
      </c>
      <c r="G106" s="288">
        <f t="shared" si="35"/>
        <v>12.33</v>
      </c>
      <c r="H106" s="526">
        <f>E106*G106</f>
        <v>5671.8</v>
      </c>
    </row>
    <row r="107" spans="1:8" s="275" customFormat="1">
      <c r="A107" s="523"/>
      <c r="B107" s="277"/>
      <c r="C107" s="512"/>
      <c r="D107" s="278"/>
      <c r="E107" s="287"/>
      <c r="F107" s="286"/>
      <c r="G107" s="288"/>
      <c r="H107" s="526"/>
    </row>
    <row r="108" spans="1:8">
      <c r="A108" s="523"/>
      <c r="B108" s="276" t="s">
        <v>413</v>
      </c>
      <c r="C108" s="502" t="s">
        <v>387</v>
      </c>
      <c r="D108" s="278"/>
      <c r="E108" s="285"/>
      <c r="F108" s="286"/>
      <c r="G108" s="288"/>
      <c r="H108" s="527">
        <f>SUM(H109:H111)</f>
        <v>1797.8191999999999</v>
      </c>
    </row>
    <row r="109" spans="1:8" s="271" customFormat="1" ht="30">
      <c r="A109" s="523" t="s">
        <v>919</v>
      </c>
      <c r="B109" s="276" t="s">
        <v>941</v>
      </c>
      <c r="C109" s="508" t="s">
        <v>920</v>
      </c>
      <c r="D109" s="281" t="s">
        <v>392</v>
      </c>
      <c r="E109" s="287">
        <v>4.08</v>
      </c>
      <c r="F109" s="290">
        <v>122</v>
      </c>
      <c r="G109" s="288">
        <f t="shared" ref="G109:G111" si="36">ROUND(F109*(1+$H$5),2)</f>
        <v>156.09</v>
      </c>
      <c r="H109" s="532">
        <f t="shared" ref="H109" si="37">E109*G109</f>
        <v>636.84720000000004</v>
      </c>
    </row>
    <row r="110" spans="1:8">
      <c r="A110" s="523" t="s">
        <v>709</v>
      </c>
      <c r="B110" s="276" t="s">
        <v>1060</v>
      </c>
      <c r="C110" s="508" t="s">
        <v>470</v>
      </c>
      <c r="D110" s="278" t="s">
        <v>392</v>
      </c>
      <c r="E110" s="287">
        <v>2.23</v>
      </c>
      <c r="F110" s="286">
        <v>148.04</v>
      </c>
      <c r="G110" s="288">
        <f t="shared" si="36"/>
        <v>189.4</v>
      </c>
      <c r="H110" s="526">
        <f t="shared" ref="H110" si="38">E110*G110</f>
        <v>422.36200000000002</v>
      </c>
    </row>
    <row r="111" spans="1:8" s="275" customFormat="1">
      <c r="A111" s="523" t="s">
        <v>968</v>
      </c>
      <c r="B111" s="276" t="s">
        <v>1061</v>
      </c>
      <c r="C111" s="508" t="s">
        <v>967</v>
      </c>
      <c r="D111" s="281" t="s">
        <v>403</v>
      </c>
      <c r="E111" s="287">
        <v>1</v>
      </c>
      <c r="F111" s="286">
        <v>577.30999999999995</v>
      </c>
      <c r="G111" s="288">
        <f t="shared" si="36"/>
        <v>738.61</v>
      </c>
      <c r="H111" s="526">
        <f t="shared" ref="H111" si="39">E111*G111</f>
        <v>738.61</v>
      </c>
    </row>
    <row r="112" spans="1:8" s="275" customFormat="1">
      <c r="A112" s="523"/>
      <c r="B112" s="281"/>
      <c r="C112" s="508"/>
      <c r="D112" s="281"/>
      <c r="E112" s="287"/>
      <c r="F112" s="286"/>
      <c r="G112" s="288"/>
      <c r="H112" s="526"/>
    </row>
    <row r="113" spans="1:8">
      <c r="A113" s="523"/>
      <c r="B113" s="276" t="s">
        <v>940</v>
      </c>
      <c r="C113" s="502" t="s">
        <v>354</v>
      </c>
      <c r="D113" s="278"/>
      <c r="E113" s="285"/>
      <c r="F113" s="286"/>
      <c r="G113" s="288"/>
      <c r="H113" s="527">
        <f>SUM(H114:H115)</f>
        <v>2113.2296999999999</v>
      </c>
    </row>
    <row r="114" spans="1:8">
      <c r="A114" s="523" t="s">
        <v>416</v>
      </c>
      <c r="B114" s="276" t="s">
        <v>987</v>
      </c>
      <c r="C114" s="513" t="s">
        <v>353</v>
      </c>
      <c r="D114" s="278" t="s">
        <v>392</v>
      </c>
      <c r="E114" s="287">
        <v>564</v>
      </c>
      <c r="F114" s="286">
        <v>0.99</v>
      </c>
      <c r="G114" s="288">
        <f t="shared" ref="G114:G115" si="40">ROUND(F114*(1+$H$5),2)</f>
        <v>1.27</v>
      </c>
      <c r="H114" s="526">
        <f>E114*G114</f>
        <v>716.28</v>
      </c>
    </row>
    <row r="115" spans="1:8">
      <c r="A115" s="523" t="s">
        <v>962</v>
      </c>
      <c r="B115" s="276" t="s">
        <v>988</v>
      </c>
      <c r="C115" s="534" t="s">
        <v>961</v>
      </c>
      <c r="D115" s="278" t="s">
        <v>352</v>
      </c>
      <c r="E115" s="287">
        <v>18.510000000000002</v>
      </c>
      <c r="F115" s="286">
        <v>58.99</v>
      </c>
      <c r="G115" s="288">
        <f t="shared" si="40"/>
        <v>75.47</v>
      </c>
      <c r="H115" s="526">
        <f>E115*G115</f>
        <v>1396.9497000000001</v>
      </c>
    </row>
    <row r="116" spans="1:8" s="475" customFormat="1" ht="15.75" thickBot="1">
      <c r="A116" s="470"/>
      <c r="B116" s="471"/>
      <c r="C116" s="472"/>
      <c r="D116" s="471"/>
      <c r="E116" s="473"/>
      <c r="F116" s="473"/>
      <c r="G116" s="473"/>
      <c r="H116" s="474"/>
    </row>
    <row r="117" spans="1:8" s="469" customFormat="1" ht="30" customHeight="1" thickBot="1">
      <c r="A117" s="476" t="s">
        <v>1002</v>
      </c>
      <c r="B117" s="477"/>
      <c r="C117" s="477"/>
      <c r="D117" s="477"/>
      <c r="E117" s="478"/>
      <c r="F117" s="479" t="s">
        <v>1003</v>
      </c>
      <c r="G117" s="480"/>
      <c r="H117" s="481">
        <f>H113+H108+H103+H98+H92+H87+H75+H57+H46+H26+H22+H14+H8</f>
        <v>174078.8089</v>
      </c>
    </row>
    <row r="118" spans="1:8" s="469" customFormat="1" ht="21.95" customHeight="1">
      <c r="A118" s="482"/>
      <c r="B118" s="483" t="s">
        <v>1004</v>
      </c>
      <c r="C118" s="483"/>
      <c r="D118" s="483"/>
      <c r="E118" s="484"/>
      <c r="F118" s="485"/>
      <c r="G118" s="485"/>
      <c r="H118" s="486">
        <f>H117-H119</f>
        <v>38015.959986446745</v>
      </c>
    </row>
    <row r="119" spans="1:8" s="469" customFormat="1" ht="21.95" customHeight="1">
      <c r="A119" s="487"/>
      <c r="B119" s="488" t="s">
        <v>1005</v>
      </c>
      <c r="C119" s="488"/>
      <c r="D119" s="488"/>
      <c r="E119" s="489"/>
      <c r="F119" s="490"/>
      <c r="G119" s="490"/>
      <c r="H119" s="491">
        <f>H117/(1+H5)</f>
        <v>136062.84891355326</v>
      </c>
    </row>
    <row r="120" spans="1:8" s="469" customFormat="1" ht="21.95" customHeight="1">
      <c r="A120" s="487"/>
      <c r="B120" s="488" t="s">
        <v>1006</v>
      </c>
      <c r="C120" s="488"/>
      <c r="D120" s="488"/>
      <c r="E120" s="489"/>
      <c r="F120" s="490"/>
      <c r="G120" s="490"/>
      <c r="H120" s="491">
        <v>87.31</v>
      </c>
    </row>
    <row r="121" spans="1:8" s="469" customFormat="1" ht="21.95" customHeight="1">
      <c r="A121" s="487"/>
      <c r="B121" s="488" t="s">
        <v>1007</v>
      </c>
      <c r="C121" s="488"/>
      <c r="D121" s="488"/>
      <c r="E121" s="489"/>
      <c r="F121" s="490"/>
      <c r="G121" s="490"/>
      <c r="H121" s="491">
        <v>564</v>
      </c>
    </row>
    <row r="122" spans="1:8" s="497" customFormat="1" ht="21.95" customHeight="1" thickBot="1">
      <c r="A122" s="492"/>
      <c r="B122" s="493" t="s">
        <v>1008</v>
      </c>
      <c r="C122" s="493"/>
      <c r="D122" s="493"/>
      <c r="E122" s="494"/>
      <c r="F122" s="495"/>
      <c r="G122" s="495"/>
      <c r="H122" s="496">
        <f>H117/H121</f>
        <v>308.65037039007092</v>
      </c>
    </row>
    <row r="123" spans="1:8" s="443" customFormat="1" ht="30" customHeight="1" thickBot="1">
      <c r="A123" s="498" t="s">
        <v>1009</v>
      </c>
      <c r="B123" s="499"/>
      <c r="C123" s="499"/>
      <c r="D123" s="499"/>
      <c r="E123" s="499"/>
      <c r="F123" s="499"/>
      <c r="G123" s="499"/>
      <c r="H123" s="500"/>
    </row>
    <row r="124" spans="1:8">
      <c r="A124" s="240"/>
      <c r="B124" s="241"/>
      <c r="H124" s="242"/>
    </row>
    <row r="125" spans="1:8">
      <c r="A125" s="240"/>
      <c r="B125" s="241"/>
      <c r="H125" s="242"/>
    </row>
    <row r="128" spans="1:8">
      <c r="C128" s="312"/>
      <c r="D128" s="312"/>
      <c r="E128" s="312"/>
      <c r="F128" s="312"/>
      <c r="G128" s="312"/>
    </row>
    <row r="129" spans="3:7" ht="18.75">
      <c r="C129" s="311"/>
      <c r="D129" s="311"/>
      <c r="E129" s="311"/>
      <c r="F129" s="311"/>
      <c r="G129" s="311"/>
    </row>
    <row r="130" spans="3:7" ht="18.75">
      <c r="C130" s="311"/>
      <c r="D130" s="311"/>
      <c r="E130" s="311"/>
      <c r="F130" s="311"/>
      <c r="G130" s="311"/>
    </row>
    <row r="131" spans="3:7" ht="18.75">
      <c r="C131" s="311"/>
      <c r="D131" s="311"/>
      <c r="E131" s="311"/>
      <c r="F131" s="311"/>
      <c r="G131" s="311"/>
    </row>
  </sheetData>
  <protectedRanges>
    <protectedRange password="CC29" sqref="B116:H116" name="Intervalo1_1"/>
    <protectedRange password="CC29" sqref="H118 H120:H121" name="Intervalo1_1_1_2"/>
    <protectedRange password="CC29" sqref="H122" name="Intervalo1_8_1_1"/>
    <protectedRange password="CC29" sqref="B118:D122 A117:B117 H119 D117:E117 A123:G123" name="Intervalo1_1_2_1"/>
    <protectedRange password="CC29" sqref="F117:G117" name="Intervalo1_6_1_1"/>
  </protectedRanges>
  <mergeCells count="18">
    <mergeCell ref="B5:F5"/>
    <mergeCell ref="A7:H7"/>
    <mergeCell ref="A117:E117"/>
    <mergeCell ref="B118:D118"/>
    <mergeCell ref="B119:D119"/>
    <mergeCell ref="B1:F1"/>
    <mergeCell ref="G1:H4"/>
    <mergeCell ref="B2:F2"/>
    <mergeCell ref="B3:F3"/>
    <mergeCell ref="B4:F4"/>
    <mergeCell ref="C130:G130"/>
    <mergeCell ref="C131:G131"/>
    <mergeCell ref="C128:G128"/>
    <mergeCell ref="C129:G129"/>
    <mergeCell ref="B120:D120"/>
    <mergeCell ref="B121:D121"/>
    <mergeCell ref="B122:D122"/>
    <mergeCell ref="A123:H123"/>
  </mergeCells>
  <printOptions horizontalCentered="1"/>
  <pageMargins left="0.51181102362204722" right="0.51181102362204722" top="0.78740157480314965" bottom="0.39370078740157483" header="0.31496062992125984" footer="0.31496062992125984"/>
  <pageSetup paperSize="9" scale="81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F432"/>
  <sheetViews>
    <sheetView showGridLines="0" view="pageBreakPreview" zoomScale="55" zoomScaleSheetLayoutView="55" zoomScalePageLayoutView="60" workbookViewId="0">
      <pane ySplit="2" topLeftCell="A148" activePane="bottomLeft" state="frozen"/>
      <selection activeCell="L98" sqref="L98"/>
      <selection pane="bottomLeft" activeCell="A84" sqref="A84:XFD95"/>
    </sheetView>
  </sheetViews>
  <sheetFormatPr defaultRowHeight="23.25"/>
  <cols>
    <col min="1" max="1" width="14.85546875" style="212" bestFit="1" customWidth="1"/>
    <col min="2" max="2" width="19.140625" style="212" customWidth="1"/>
    <col min="3" max="3" width="18" style="212" customWidth="1"/>
    <col min="4" max="4" width="135.140625" style="234" customWidth="1"/>
    <col min="5" max="5" width="12.85546875" style="212" customWidth="1"/>
    <col min="6" max="6" width="16.28515625" style="228" customWidth="1"/>
    <col min="7" max="7" width="15.42578125" style="228" customWidth="1"/>
    <col min="8" max="8" width="16.140625" style="228" bestFit="1" customWidth="1"/>
    <col min="9" max="9" width="12.7109375" style="228" customWidth="1"/>
    <col min="10" max="10" width="19.42578125" style="229" customWidth="1"/>
    <col min="11" max="11" width="21.85546875" style="228" customWidth="1"/>
    <col min="12" max="12" width="19.140625" style="228" customWidth="1"/>
    <col min="13" max="13" width="19.85546875" style="230" customWidth="1"/>
    <col min="14" max="14" width="24.140625" style="211" customWidth="1"/>
    <col min="15" max="15" width="18.7109375" style="212" bestFit="1" customWidth="1"/>
    <col min="16" max="16" width="12.140625" style="212" bestFit="1" customWidth="1"/>
    <col min="17" max="17" width="19.85546875" style="212" bestFit="1" customWidth="1"/>
    <col min="18" max="18" width="3.7109375" style="212" customWidth="1"/>
    <col min="19" max="19" width="20.140625" style="212" bestFit="1" customWidth="1"/>
    <col min="20" max="20" width="15.7109375" style="212" customWidth="1"/>
    <col min="21" max="21" width="3.7109375" style="212" customWidth="1"/>
    <col min="22" max="22" width="10.42578125" style="212" customWidth="1"/>
    <col min="23" max="23" width="22.7109375" style="212" customWidth="1"/>
    <col min="24" max="24" width="17.28515625" style="212" bestFit="1" customWidth="1"/>
    <col min="25" max="25" width="11" style="212" bestFit="1" customWidth="1"/>
    <col min="26" max="26" width="19.85546875" style="212" bestFit="1" customWidth="1"/>
    <col min="27" max="29" width="9.140625" style="212" customWidth="1"/>
    <col min="30" max="30" width="16.7109375" style="212" customWidth="1"/>
    <col min="31" max="257" width="9.140625" style="212"/>
    <col min="258" max="258" width="11.5703125" style="212" customWidth="1"/>
    <col min="259" max="259" width="27.42578125" style="212" customWidth="1"/>
    <col min="260" max="260" width="134.28515625" style="212" customWidth="1"/>
    <col min="261" max="261" width="11.140625" style="212" customWidth="1"/>
    <col min="262" max="262" width="21.42578125" style="212" customWidth="1"/>
    <col min="263" max="263" width="19.42578125" style="212" customWidth="1"/>
    <col min="264" max="264" width="14.140625" style="212" customWidth="1"/>
    <col min="265" max="265" width="12.7109375" style="212" customWidth="1"/>
    <col min="266" max="266" width="23.42578125" style="212" customWidth="1"/>
    <col min="267" max="267" width="25.85546875" style="212" customWidth="1"/>
    <col min="268" max="268" width="23.7109375" style="212" customWidth="1"/>
    <col min="269" max="269" width="20.28515625" style="212" customWidth="1"/>
    <col min="270" max="270" width="24.140625" style="212" customWidth="1"/>
    <col min="271" max="271" width="18.7109375" style="212" bestFit="1" customWidth="1"/>
    <col min="272" max="272" width="12.140625" style="212" bestFit="1" customWidth="1"/>
    <col min="273" max="273" width="19.85546875" style="212" bestFit="1" customWidth="1"/>
    <col min="274" max="274" width="3.7109375" style="212" customWidth="1"/>
    <col min="275" max="275" width="20.140625" style="212" bestFit="1" customWidth="1"/>
    <col min="276" max="276" width="15.7109375" style="212" customWidth="1"/>
    <col min="277" max="277" width="3.7109375" style="212" customWidth="1"/>
    <col min="278" max="278" width="10.42578125" style="212" customWidth="1"/>
    <col min="279" max="279" width="22.7109375" style="212" customWidth="1"/>
    <col min="280" max="280" width="17.28515625" style="212" bestFit="1" customWidth="1"/>
    <col min="281" max="281" width="11" style="212" bestFit="1" customWidth="1"/>
    <col min="282" max="282" width="19.85546875" style="212" bestFit="1" customWidth="1"/>
    <col min="283" max="285" width="9.140625" style="212" customWidth="1"/>
    <col min="286" max="286" width="16.7109375" style="212" customWidth="1"/>
    <col min="287" max="513" width="9.140625" style="212"/>
    <col min="514" max="514" width="11.5703125" style="212" customWidth="1"/>
    <col min="515" max="515" width="27.42578125" style="212" customWidth="1"/>
    <col min="516" max="516" width="134.28515625" style="212" customWidth="1"/>
    <col min="517" max="517" width="11.140625" style="212" customWidth="1"/>
    <col min="518" max="518" width="21.42578125" style="212" customWidth="1"/>
    <col min="519" max="519" width="19.42578125" style="212" customWidth="1"/>
    <col min="520" max="520" width="14.140625" style="212" customWidth="1"/>
    <col min="521" max="521" width="12.7109375" style="212" customWidth="1"/>
    <col min="522" max="522" width="23.42578125" style="212" customWidth="1"/>
    <col min="523" max="523" width="25.85546875" style="212" customWidth="1"/>
    <col min="524" max="524" width="23.7109375" style="212" customWidth="1"/>
    <col min="525" max="525" width="20.28515625" style="212" customWidth="1"/>
    <col min="526" max="526" width="24.140625" style="212" customWidth="1"/>
    <col min="527" max="527" width="18.7109375" style="212" bestFit="1" customWidth="1"/>
    <col min="528" max="528" width="12.140625" style="212" bestFit="1" customWidth="1"/>
    <col min="529" max="529" width="19.85546875" style="212" bestFit="1" customWidth="1"/>
    <col min="530" max="530" width="3.7109375" style="212" customWidth="1"/>
    <col min="531" max="531" width="20.140625" style="212" bestFit="1" customWidth="1"/>
    <col min="532" max="532" width="15.7109375" style="212" customWidth="1"/>
    <col min="533" max="533" width="3.7109375" style="212" customWidth="1"/>
    <col min="534" max="534" width="10.42578125" style="212" customWidth="1"/>
    <col min="535" max="535" width="22.7109375" style="212" customWidth="1"/>
    <col min="536" max="536" width="17.28515625" style="212" bestFit="1" customWidth="1"/>
    <col min="537" max="537" width="11" style="212" bestFit="1" customWidth="1"/>
    <col min="538" max="538" width="19.85546875" style="212" bestFit="1" customWidth="1"/>
    <col min="539" max="541" width="9.140625" style="212" customWidth="1"/>
    <col min="542" max="542" width="16.7109375" style="212" customWidth="1"/>
    <col min="543" max="769" width="9.140625" style="212"/>
    <col min="770" max="770" width="11.5703125" style="212" customWidth="1"/>
    <col min="771" max="771" width="27.42578125" style="212" customWidth="1"/>
    <col min="772" max="772" width="134.28515625" style="212" customWidth="1"/>
    <col min="773" max="773" width="11.140625" style="212" customWidth="1"/>
    <col min="774" max="774" width="21.42578125" style="212" customWidth="1"/>
    <col min="775" max="775" width="19.42578125" style="212" customWidth="1"/>
    <col min="776" max="776" width="14.140625" style="212" customWidth="1"/>
    <col min="777" max="777" width="12.7109375" style="212" customWidth="1"/>
    <col min="778" max="778" width="23.42578125" style="212" customWidth="1"/>
    <col min="779" max="779" width="25.85546875" style="212" customWidth="1"/>
    <col min="780" max="780" width="23.7109375" style="212" customWidth="1"/>
    <col min="781" max="781" width="20.28515625" style="212" customWidth="1"/>
    <col min="782" max="782" width="24.140625" style="212" customWidth="1"/>
    <col min="783" max="783" width="18.7109375" style="212" bestFit="1" customWidth="1"/>
    <col min="784" max="784" width="12.140625" style="212" bestFit="1" customWidth="1"/>
    <col min="785" max="785" width="19.85546875" style="212" bestFit="1" customWidth="1"/>
    <col min="786" max="786" width="3.7109375" style="212" customWidth="1"/>
    <col min="787" max="787" width="20.140625" style="212" bestFit="1" customWidth="1"/>
    <col min="788" max="788" width="15.7109375" style="212" customWidth="1"/>
    <col min="789" max="789" width="3.7109375" style="212" customWidth="1"/>
    <col min="790" max="790" width="10.42578125" style="212" customWidth="1"/>
    <col min="791" max="791" width="22.7109375" style="212" customWidth="1"/>
    <col min="792" max="792" width="17.28515625" style="212" bestFit="1" customWidth="1"/>
    <col min="793" max="793" width="11" style="212" bestFit="1" customWidth="1"/>
    <col min="794" max="794" width="19.85546875" style="212" bestFit="1" customWidth="1"/>
    <col min="795" max="797" width="9.140625" style="212" customWidth="1"/>
    <col min="798" max="798" width="16.7109375" style="212" customWidth="1"/>
    <col min="799" max="1025" width="9.140625" style="212"/>
    <col min="1026" max="1026" width="11.5703125" style="212" customWidth="1"/>
    <col min="1027" max="1027" width="27.42578125" style="212" customWidth="1"/>
    <col min="1028" max="1028" width="134.28515625" style="212" customWidth="1"/>
    <col min="1029" max="1029" width="11.140625" style="212" customWidth="1"/>
    <col min="1030" max="1030" width="21.42578125" style="212" customWidth="1"/>
    <col min="1031" max="1031" width="19.42578125" style="212" customWidth="1"/>
    <col min="1032" max="1032" width="14.140625" style="212" customWidth="1"/>
    <col min="1033" max="1033" width="12.7109375" style="212" customWidth="1"/>
    <col min="1034" max="1034" width="23.42578125" style="212" customWidth="1"/>
    <col min="1035" max="1035" width="25.85546875" style="212" customWidth="1"/>
    <col min="1036" max="1036" width="23.7109375" style="212" customWidth="1"/>
    <col min="1037" max="1037" width="20.28515625" style="212" customWidth="1"/>
    <col min="1038" max="1038" width="24.140625" style="212" customWidth="1"/>
    <col min="1039" max="1039" width="18.7109375" style="212" bestFit="1" customWidth="1"/>
    <col min="1040" max="1040" width="12.140625" style="212" bestFit="1" customWidth="1"/>
    <col min="1041" max="1041" width="19.85546875" style="212" bestFit="1" customWidth="1"/>
    <col min="1042" max="1042" width="3.7109375" style="212" customWidth="1"/>
    <col min="1043" max="1043" width="20.140625" style="212" bestFit="1" customWidth="1"/>
    <col min="1044" max="1044" width="15.7109375" style="212" customWidth="1"/>
    <col min="1045" max="1045" width="3.7109375" style="212" customWidth="1"/>
    <col min="1046" max="1046" width="10.42578125" style="212" customWidth="1"/>
    <col min="1047" max="1047" width="22.7109375" style="212" customWidth="1"/>
    <col min="1048" max="1048" width="17.28515625" style="212" bestFit="1" customWidth="1"/>
    <col min="1049" max="1049" width="11" style="212" bestFit="1" customWidth="1"/>
    <col min="1050" max="1050" width="19.85546875" style="212" bestFit="1" customWidth="1"/>
    <col min="1051" max="1053" width="9.140625" style="212" customWidth="1"/>
    <col min="1054" max="1054" width="16.7109375" style="212" customWidth="1"/>
    <col min="1055" max="1281" width="9.140625" style="212"/>
    <col min="1282" max="1282" width="11.5703125" style="212" customWidth="1"/>
    <col min="1283" max="1283" width="27.42578125" style="212" customWidth="1"/>
    <col min="1284" max="1284" width="134.28515625" style="212" customWidth="1"/>
    <col min="1285" max="1285" width="11.140625" style="212" customWidth="1"/>
    <col min="1286" max="1286" width="21.42578125" style="212" customWidth="1"/>
    <col min="1287" max="1287" width="19.42578125" style="212" customWidth="1"/>
    <col min="1288" max="1288" width="14.140625" style="212" customWidth="1"/>
    <col min="1289" max="1289" width="12.7109375" style="212" customWidth="1"/>
    <col min="1290" max="1290" width="23.42578125" style="212" customWidth="1"/>
    <col min="1291" max="1291" width="25.85546875" style="212" customWidth="1"/>
    <col min="1292" max="1292" width="23.7109375" style="212" customWidth="1"/>
    <col min="1293" max="1293" width="20.28515625" style="212" customWidth="1"/>
    <col min="1294" max="1294" width="24.140625" style="212" customWidth="1"/>
    <col min="1295" max="1295" width="18.7109375" style="212" bestFit="1" customWidth="1"/>
    <col min="1296" max="1296" width="12.140625" style="212" bestFit="1" customWidth="1"/>
    <col min="1297" max="1297" width="19.85546875" style="212" bestFit="1" customWidth="1"/>
    <col min="1298" max="1298" width="3.7109375" style="212" customWidth="1"/>
    <col min="1299" max="1299" width="20.140625" style="212" bestFit="1" customWidth="1"/>
    <col min="1300" max="1300" width="15.7109375" style="212" customWidth="1"/>
    <col min="1301" max="1301" width="3.7109375" style="212" customWidth="1"/>
    <col min="1302" max="1302" width="10.42578125" style="212" customWidth="1"/>
    <col min="1303" max="1303" width="22.7109375" style="212" customWidth="1"/>
    <col min="1304" max="1304" width="17.28515625" style="212" bestFit="1" customWidth="1"/>
    <col min="1305" max="1305" width="11" style="212" bestFit="1" customWidth="1"/>
    <col min="1306" max="1306" width="19.85546875" style="212" bestFit="1" customWidth="1"/>
    <col min="1307" max="1309" width="9.140625" style="212" customWidth="1"/>
    <col min="1310" max="1310" width="16.7109375" style="212" customWidth="1"/>
    <col min="1311" max="1537" width="9.140625" style="212"/>
    <col min="1538" max="1538" width="11.5703125" style="212" customWidth="1"/>
    <col min="1539" max="1539" width="27.42578125" style="212" customWidth="1"/>
    <col min="1540" max="1540" width="134.28515625" style="212" customWidth="1"/>
    <col min="1541" max="1541" width="11.140625" style="212" customWidth="1"/>
    <col min="1542" max="1542" width="21.42578125" style="212" customWidth="1"/>
    <col min="1543" max="1543" width="19.42578125" style="212" customWidth="1"/>
    <col min="1544" max="1544" width="14.140625" style="212" customWidth="1"/>
    <col min="1545" max="1545" width="12.7109375" style="212" customWidth="1"/>
    <col min="1546" max="1546" width="23.42578125" style="212" customWidth="1"/>
    <col min="1547" max="1547" width="25.85546875" style="212" customWidth="1"/>
    <col min="1548" max="1548" width="23.7109375" style="212" customWidth="1"/>
    <col min="1549" max="1549" width="20.28515625" style="212" customWidth="1"/>
    <col min="1550" max="1550" width="24.140625" style="212" customWidth="1"/>
    <col min="1551" max="1551" width="18.7109375" style="212" bestFit="1" customWidth="1"/>
    <col min="1552" max="1552" width="12.140625" style="212" bestFit="1" customWidth="1"/>
    <col min="1553" max="1553" width="19.85546875" style="212" bestFit="1" customWidth="1"/>
    <col min="1554" max="1554" width="3.7109375" style="212" customWidth="1"/>
    <col min="1555" max="1555" width="20.140625" style="212" bestFit="1" customWidth="1"/>
    <col min="1556" max="1556" width="15.7109375" style="212" customWidth="1"/>
    <col min="1557" max="1557" width="3.7109375" style="212" customWidth="1"/>
    <col min="1558" max="1558" width="10.42578125" style="212" customWidth="1"/>
    <col min="1559" max="1559" width="22.7109375" style="212" customWidth="1"/>
    <col min="1560" max="1560" width="17.28515625" style="212" bestFit="1" customWidth="1"/>
    <col min="1561" max="1561" width="11" style="212" bestFit="1" customWidth="1"/>
    <col min="1562" max="1562" width="19.85546875" style="212" bestFit="1" customWidth="1"/>
    <col min="1563" max="1565" width="9.140625" style="212" customWidth="1"/>
    <col min="1566" max="1566" width="16.7109375" style="212" customWidth="1"/>
    <col min="1567" max="1793" width="9.140625" style="212"/>
    <col min="1794" max="1794" width="11.5703125" style="212" customWidth="1"/>
    <col min="1795" max="1795" width="27.42578125" style="212" customWidth="1"/>
    <col min="1796" max="1796" width="134.28515625" style="212" customWidth="1"/>
    <col min="1797" max="1797" width="11.140625" style="212" customWidth="1"/>
    <col min="1798" max="1798" width="21.42578125" style="212" customWidth="1"/>
    <col min="1799" max="1799" width="19.42578125" style="212" customWidth="1"/>
    <col min="1800" max="1800" width="14.140625" style="212" customWidth="1"/>
    <col min="1801" max="1801" width="12.7109375" style="212" customWidth="1"/>
    <col min="1802" max="1802" width="23.42578125" style="212" customWidth="1"/>
    <col min="1803" max="1803" width="25.85546875" style="212" customWidth="1"/>
    <col min="1804" max="1804" width="23.7109375" style="212" customWidth="1"/>
    <col min="1805" max="1805" width="20.28515625" style="212" customWidth="1"/>
    <col min="1806" max="1806" width="24.140625" style="212" customWidth="1"/>
    <col min="1807" max="1807" width="18.7109375" style="212" bestFit="1" customWidth="1"/>
    <col min="1808" max="1808" width="12.140625" style="212" bestFit="1" customWidth="1"/>
    <col min="1809" max="1809" width="19.85546875" style="212" bestFit="1" customWidth="1"/>
    <col min="1810" max="1810" width="3.7109375" style="212" customWidth="1"/>
    <col min="1811" max="1811" width="20.140625" style="212" bestFit="1" customWidth="1"/>
    <col min="1812" max="1812" width="15.7109375" style="212" customWidth="1"/>
    <col min="1813" max="1813" width="3.7109375" style="212" customWidth="1"/>
    <col min="1814" max="1814" width="10.42578125" style="212" customWidth="1"/>
    <col min="1815" max="1815" width="22.7109375" style="212" customWidth="1"/>
    <col min="1816" max="1816" width="17.28515625" style="212" bestFit="1" customWidth="1"/>
    <col min="1817" max="1817" width="11" style="212" bestFit="1" customWidth="1"/>
    <col min="1818" max="1818" width="19.85546875" style="212" bestFit="1" customWidth="1"/>
    <col min="1819" max="1821" width="9.140625" style="212" customWidth="1"/>
    <col min="1822" max="1822" width="16.7109375" style="212" customWidth="1"/>
    <col min="1823" max="2049" width="9.140625" style="212"/>
    <col min="2050" max="2050" width="11.5703125" style="212" customWidth="1"/>
    <col min="2051" max="2051" width="27.42578125" style="212" customWidth="1"/>
    <col min="2052" max="2052" width="134.28515625" style="212" customWidth="1"/>
    <col min="2053" max="2053" width="11.140625" style="212" customWidth="1"/>
    <col min="2054" max="2054" width="21.42578125" style="212" customWidth="1"/>
    <col min="2055" max="2055" width="19.42578125" style="212" customWidth="1"/>
    <col min="2056" max="2056" width="14.140625" style="212" customWidth="1"/>
    <col min="2057" max="2057" width="12.7109375" style="212" customWidth="1"/>
    <col min="2058" max="2058" width="23.42578125" style="212" customWidth="1"/>
    <col min="2059" max="2059" width="25.85546875" style="212" customWidth="1"/>
    <col min="2060" max="2060" width="23.7109375" style="212" customWidth="1"/>
    <col min="2061" max="2061" width="20.28515625" style="212" customWidth="1"/>
    <col min="2062" max="2062" width="24.140625" style="212" customWidth="1"/>
    <col min="2063" max="2063" width="18.7109375" style="212" bestFit="1" customWidth="1"/>
    <col min="2064" max="2064" width="12.140625" style="212" bestFit="1" customWidth="1"/>
    <col min="2065" max="2065" width="19.85546875" style="212" bestFit="1" customWidth="1"/>
    <col min="2066" max="2066" width="3.7109375" style="212" customWidth="1"/>
    <col min="2067" max="2067" width="20.140625" style="212" bestFit="1" customWidth="1"/>
    <col min="2068" max="2068" width="15.7109375" style="212" customWidth="1"/>
    <col min="2069" max="2069" width="3.7109375" style="212" customWidth="1"/>
    <col min="2070" max="2070" width="10.42578125" style="212" customWidth="1"/>
    <col min="2071" max="2071" width="22.7109375" style="212" customWidth="1"/>
    <col min="2072" max="2072" width="17.28515625" style="212" bestFit="1" customWidth="1"/>
    <col min="2073" max="2073" width="11" style="212" bestFit="1" customWidth="1"/>
    <col min="2074" max="2074" width="19.85546875" style="212" bestFit="1" customWidth="1"/>
    <col min="2075" max="2077" width="9.140625" style="212" customWidth="1"/>
    <col min="2078" max="2078" width="16.7109375" style="212" customWidth="1"/>
    <col min="2079" max="2305" width="9.140625" style="212"/>
    <col min="2306" max="2306" width="11.5703125" style="212" customWidth="1"/>
    <col min="2307" max="2307" width="27.42578125" style="212" customWidth="1"/>
    <col min="2308" max="2308" width="134.28515625" style="212" customWidth="1"/>
    <col min="2309" max="2309" width="11.140625" style="212" customWidth="1"/>
    <col min="2310" max="2310" width="21.42578125" style="212" customWidth="1"/>
    <col min="2311" max="2311" width="19.42578125" style="212" customWidth="1"/>
    <col min="2312" max="2312" width="14.140625" style="212" customWidth="1"/>
    <col min="2313" max="2313" width="12.7109375" style="212" customWidth="1"/>
    <col min="2314" max="2314" width="23.42578125" style="212" customWidth="1"/>
    <col min="2315" max="2315" width="25.85546875" style="212" customWidth="1"/>
    <col min="2316" max="2316" width="23.7109375" style="212" customWidth="1"/>
    <col min="2317" max="2317" width="20.28515625" style="212" customWidth="1"/>
    <col min="2318" max="2318" width="24.140625" style="212" customWidth="1"/>
    <col min="2319" max="2319" width="18.7109375" style="212" bestFit="1" customWidth="1"/>
    <col min="2320" max="2320" width="12.140625" style="212" bestFit="1" customWidth="1"/>
    <col min="2321" max="2321" width="19.85546875" style="212" bestFit="1" customWidth="1"/>
    <col min="2322" max="2322" width="3.7109375" style="212" customWidth="1"/>
    <col min="2323" max="2323" width="20.140625" style="212" bestFit="1" customWidth="1"/>
    <col min="2324" max="2324" width="15.7109375" style="212" customWidth="1"/>
    <col min="2325" max="2325" width="3.7109375" style="212" customWidth="1"/>
    <col min="2326" max="2326" width="10.42578125" style="212" customWidth="1"/>
    <col min="2327" max="2327" width="22.7109375" style="212" customWidth="1"/>
    <col min="2328" max="2328" width="17.28515625" style="212" bestFit="1" customWidth="1"/>
    <col min="2329" max="2329" width="11" style="212" bestFit="1" customWidth="1"/>
    <col min="2330" max="2330" width="19.85546875" style="212" bestFit="1" customWidth="1"/>
    <col min="2331" max="2333" width="9.140625" style="212" customWidth="1"/>
    <col min="2334" max="2334" width="16.7109375" style="212" customWidth="1"/>
    <col min="2335" max="2561" width="9.140625" style="212"/>
    <col min="2562" max="2562" width="11.5703125" style="212" customWidth="1"/>
    <col min="2563" max="2563" width="27.42578125" style="212" customWidth="1"/>
    <col min="2564" max="2564" width="134.28515625" style="212" customWidth="1"/>
    <col min="2565" max="2565" width="11.140625" style="212" customWidth="1"/>
    <col min="2566" max="2566" width="21.42578125" style="212" customWidth="1"/>
    <col min="2567" max="2567" width="19.42578125" style="212" customWidth="1"/>
    <col min="2568" max="2568" width="14.140625" style="212" customWidth="1"/>
    <col min="2569" max="2569" width="12.7109375" style="212" customWidth="1"/>
    <col min="2570" max="2570" width="23.42578125" style="212" customWidth="1"/>
    <col min="2571" max="2571" width="25.85546875" style="212" customWidth="1"/>
    <col min="2572" max="2572" width="23.7109375" style="212" customWidth="1"/>
    <col min="2573" max="2573" width="20.28515625" style="212" customWidth="1"/>
    <col min="2574" max="2574" width="24.140625" style="212" customWidth="1"/>
    <col min="2575" max="2575" width="18.7109375" style="212" bestFit="1" customWidth="1"/>
    <col min="2576" max="2576" width="12.140625" style="212" bestFit="1" customWidth="1"/>
    <col min="2577" max="2577" width="19.85546875" style="212" bestFit="1" customWidth="1"/>
    <col min="2578" max="2578" width="3.7109375" style="212" customWidth="1"/>
    <col min="2579" max="2579" width="20.140625" style="212" bestFit="1" customWidth="1"/>
    <col min="2580" max="2580" width="15.7109375" style="212" customWidth="1"/>
    <col min="2581" max="2581" width="3.7109375" style="212" customWidth="1"/>
    <col min="2582" max="2582" width="10.42578125" style="212" customWidth="1"/>
    <col min="2583" max="2583" width="22.7109375" style="212" customWidth="1"/>
    <col min="2584" max="2584" width="17.28515625" style="212" bestFit="1" customWidth="1"/>
    <col min="2585" max="2585" width="11" style="212" bestFit="1" customWidth="1"/>
    <col min="2586" max="2586" width="19.85546875" style="212" bestFit="1" customWidth="1"/>
    <col min="2587" max="2589" width="9.140625" style="212" customWidth="1"/>
    <col min="2590" max="2590" width="16.7109375" style="212" customWidth="1"/>
    <col min="2591" max="2817" width="9.140625" style="212"/>
    <col min="2818" max="2818" width="11.5703125" style="212" customWidth="1"/>
    <col min="2819" max="2819" width="27.42578125" style="212" customWidth="1"/>
    <col min="2820" max="2820" width="134.28515625" style="212" customWidth="1"/>
    <col min="2821" max="2821" width="11.140625" style="212" customWidth="1"/>
    <col min="2822" max="2822" width="21.42578125" style="212" customWidth="1"/>
    <col min="2823" max="2823" width="19.42578125" style="212" customWidth="1"/>
    <col min="2824" max="2824" width="14.140625" style="212" customWidth="1"/>
    <col min="2825" max="2825" width="12.7109375" style="212" customWidth="1"/>
    <col min="2826" max="2826" width="23.42578125" style="212" customWidth="1"/>
    <col min="2827" max="2827" width="25.85546875" style="212" customWidth="1"/>
    <col min="2828" max="2828" width="23.7109375" style="212" customWidth="1"/>
    <col min="2829" max="2829" width="20.28515625" style="212" customWidth="1"/>
    <col min="2830" max="2830" width="24.140625" style="212" customWidth="1"/>
    <col min="2831" max="2831" width="18.7109375" style="212" bestFit="1" customWidth="1"/>
    <col min="2832" max="2832" width="12.140625" style="212" bestFit="1" customWidth="1"/>
    <col min="2833" max="2833" width="19.85546875" style="212" bestFit="1" customWidth="1"/>
    <col min="2834" max="2834" width="3.7109375" style="212" customWidth="1"/>
    <col min="2835" max="2835" width="20.140625" style="212" bestFit="1" customWidth="1"/>
    <col min="2836" max="2836" width="15.7109375" style="212" customWidth="1"/>
    <col min="2837" max="2837" width="3.7109375" style="212" customWidth="1"/>
    <col min="2838" max="2838" width="10.42578125" style="212" customWidth="1"/>
    <col min="2839" max="2839" width="22.7109375" style="212" customWidth="1"/>
    <col min="2840" max="2840" width="17.28515625" style="212" bestFit="1" customWidth="1"/>
    <col min="2841" max="2841" width="11" style="212" bestFit="1" customWidth="1"/>
    <col min="2842" max="2842" width="19.85546875" style="212" bestFit="1" customWidth="1"/>
    <col min="2843" max="2845" width="9.140625" style="212" customWidth="1"/>
    <col min="2846" max="2846" width="16.7109375" style="212" customWidth="1"/>
    <col min="2847" max="3073" width="9.140625" style="212"/>
    <col min="3074" max="3074" width="11.5703125" style="212" customWidth="1"/>
    <col min="3075" max="3075" width="27.42578125" style="212" customWidth="1"/>
    <col min="3076" max="3076" width="134.28515625" style="212" customWidth="1"/>
    <col min="3077" max="3077" width="11.140625" style="212" customWidth="1"/>
    <col min="3078" max="3078" width="21.42578125" style="212" customWidth="1"/>
    <col min="3079" max="3079" width="19.42578125" style="212" customWidth="1"/>
    <col min="3080" max="3080" width="14.140625" style="212" customWidth="1"/>
    <col min="3081" max="3081" width="12.7109375" style="212" customWidth="1"/>
    <col min="3082" max="3082" width="23.42578125" style="212" customWidth="1"/>
    <col min="3083" max="3083" width="25.85546875" style="212" customWidth="1"/>
    <col min="3084" max="3084" width="23.7109375" style="212" customWidth="1"/>
    <col min="3085" max="3085" width="20.28515625" style="212" customWidth="1"/>
    <col min="3086" max="3086" width="24.140625" style="212" customWidth="1"/>
    <col min="3087" max="3087" width="18.7109375" style="212" bestFit="1" customWidth="1"/>
    <col min="3088" max="3088" width="12.140625" style="212" bestFit="1" customWidth="1"/>
    <col min="3089" max="3089" width="19.85546875" style="212" bestFit="1" customWidth="1"/>
    <col min="3090" max="3090" width="3.7109375" style="212" customWidth="1"/>
    <col min="3091" max="3091" width="20.140625" style="212" bestFit="1" customWidth="1"/>
    <col min="3092" max="3092" width="15.7109375" style="212" customWidth="1"/>
    <col min="3093" max="3093" width="3.7109375" style="212" customWidth="1"/>
    <col min="3094" max="3094" width="10.42578125" style="212" customWidth="1"/>
    <col min="3095" max="3095" width="22.7109375" style="212" customWidth="1"/>
    <col min="3096" max="3096" width="17.28515625" style="212" bestFit="1" customWidth="1"/>
    <col min="3097" max="3097" width="11" style="212" bestFit="1" customWidth="1"/>
    <col min="3098" max="3098" width="19.85546875" style="212" bestFit="1" customWidth="1"/>
    <col min="3099" max="3101" width="9.140625" style="212" customWidth="1"/>
    <col min="3102" max="3102" width="16.7109375" style="212" customWidth="1"/>
    <col min="3103" max="3329" width="9.140625" style="212"/>
    <col min="3330" max="3330" width="11.5703125" style="212" customWidth="1"/>
    <col min="3331" max="3331" width="27.42578125" style="212" customWidth="1"/>
    <col min="3332" max="3332" width="134.28515625" style="212" customWidth="1"/>
    <col min="3333" max="3333" width="11.140625" style="212" customWidth="1"/>
    <col min="3334" max="3334" width="21.42578125" style="212" customWidth="1"/>
    <col min="3335" max="3335" width="19.42578125" style="212" customWidth="1"/>
    <col min="3336" max="3336" width="14.140625" style="212" customWidth="1"/>
    <col min="3337" max="3337" width="12.7109375" style="212" customWidth="1"/>
    <col min="3338" max="3338" width="23.42578125" style="212" customWidth="1"/>
    <col min="3339" max="3339" width="25.85546875" style="212" customWidth="1"/>
    <col min="3340" max="3340" width="23.7109375" style="212" customWidth="1"/>
    <col min="3341" max="3341" width="20.28515625" style="212" customWidth="1"/>
    <col min="3342" max="3342" width="24.140625" style="212" customWidth="1"/>
    <col min="3343" max="3343" width="18.7109375" style="212" bestFit="1" customWidth="1"/>
    <col min="3344" max="3344" width="12.140625" style="212" bestFit="1" customWidth="1"/>
    <col min="3345" max="3345" width="19.85546875" style="212" bestFit="1" customWidth="1"/>
    <col min="3346" max="3346" width="3.7109375" style="212" customWidth="1"/>
    <col min="3347" max="3347" width="20.140625" style="212" bestFit="1" customWidth="1"/>
    <col min="3348" max="3348" width="15.7109375" style="212" customWidth="1"/>
    <col min="3349" max="3349" width="3.7109375" style="212" customWidth="1"/>
    <col min="3350" max="3350" width="10.42578125" style="212" customWidth="1"/>
    <col min="3351" max="3351" width="22.7109375" style="212" customWidth="1"/>
    <col min="3352" max="3352" width="17.28515625" style="212" bestFit="1" customWidth="1"/>
    <col min="3353" max="3353" width="11" style="212" bestFit="1" customWidth="1"/>
    <col min="3354" max="3354" width="19.85546875" style="212" bestFit="1" customWidth="1"/>
    <col min="3355" max="3357" width="9.140625" style="212" customWidth="1"/>
    <col min="3358" max="3358" width="16.7109375" style="212" customWidth="1"/>
    <col min="3359" max="3585" width="9.140625" style="212"/>
    <col min="3586" max="3586" width="11.5703125" style="212" customWidth="1"/>
    <col min="3587" max="3587" width="27.42578125" style="212" customWidth="1"/>
    <col min="3588" max="3588" width="134.28515625" style="212" customWidth="1"/>
    <col min="3589" max="3589" width="11.140625" style="212" customWidth="1"/>
    <col min="3590" max="3590" width="21.42578125" style="212" customWidth="1"/>
    <col min="3591" max="3591" width="19.42578125" style="212" customWidth="1"/>
    <col min="3592" max="3592" width="14.140625" style="212" customWidth="1"/>
    <col min="3593" max="3593" width="12.7109375" style="212" customWidth="1"/>
    <col min="3594" max="3594" width="23.42578125" style="212" customWidth="1"/>
    <col min="3595" max="3595" width="25.85546875" style="212" customWidth="1"/>
    <col min="3596" max="3596" width="23.7109375" style="212" customWidth="1"/>
    <col min="3597" max="3597" width="20.28515625" style="212" customWidth="1"/>
    <col min="3598" max="3598" width="24.140625" style="212" customWidth="1"/>
    <col min="3599" max="3599" width="18.7109375" style="212" bestFit="1" customWidth="1"/>
    <col min="3600" max="3600" width="12.140625" style="212" bestFit="1" customWidth="1"/>
    <col min="3601" max="3601" width="19.85546875" style="212" bestFit="1" customWidth="1"/>
    <col min="3602" max="3602" width="3.7109375" style="212" customWidth="1"/>
    <col min="3603" max="3603" width="20.140625" style="212" bestFit="1" customWidth="1"/>
    <col min="3604" max="3604" width="15.7109375" style="212" customWidth="1"/>
    <col min="3605" max="3605" width="3.7109375" style="212" customWidth="1"/>
    <col min="3606" max="3606" width="10.42578125" style="212" customWidth="1"/>
    <col min="3607" max="3607" width="22.7109375" style="212" customWidth="1"/>
    <col min="3608" max="3608" width="17.28515625" style="212" bestFit="1" customWidth="1"/>
    <col min="3609" max="3609" width="11" style="212" bestFit="1" customWidth="1"/>
    <col min="3610" max="3610" width="19.85546875" style="212" bestFit="1" customWidth="1"/>
    <col min="3611" max="3613" width="9.140625" style="212" customWidth="1"/>
    <col min="3614" max="3614" width="16.7109375" style="212" customWidth="1"/>
    <col min="3615" max="3841" width="9.140625" style="212"/>
    <col min="3842" max="3842" width="11.5703125" style="212" customWidth="1"/>
    <col min="3843" max="3843" width="27.42578125" style="212" customWidth="1"/>
    <col min="3844" max="3844" width="134.28515625" style="212" customWidth="1"/>
    <col min="3845" max="3845" width="11.140625" style="212" customWidth="1"/>
    <col min="3846" max="3846" width="21.42578125" style="212" customWidth="1"/>
    <col min="3847" max="3847" width="19.42578125" style="212" customWidth="1"/>
    <col min="3848" max="3848" width="14.140625" style="212" customWidth="1"/>
    <col min="3849" max="3849" width="12.7109375" style="212" customWidth="1"/>
    <col min="3850" max="3850" width="23.42578125" style="212" customWidth="1"/>
    <col min="3851" max="3851" width="25.85546875" style="212" customWidth="1"/>
    <col min="3852" max="3852" width="23.7109375" style="212" customWidth="1"/>
    <col min="3853" max="3853" width="20.28515625" style="212" customWidth="1"/>
    <col min="3854" max="3854" width="24.140625" style="212" customWidth="1"/>
    <col min="3855" max="3855" width="18.7109375" style="212" bestFit="1" customWidth="1"/>
    <col min="3856" max="3856" width="12.140625" style="212" bestFit="1" customWidth="1"/>
    <col min="3857" max="3857" width="19.85546875" style="212" bestFit="1" customWidth="1"/>
    <col min="3858" max="3858" width="3.7109375" style="212" customWidth="1"/>
    <col min="3859" max="3859" width="20.140625" style="212" bestFit="1" customWidth="1"/>
    <col min="3860" max="3860" width="15.7109375" style="212" customWidth="1"/>
    <col min="3861" max="3861" width="3.7109375" style="212" customWidth="1"/>
    <col min="3862" max="3862" width="10.42578125" style="212" customWidth="1"/>
    <col min="3863" max="3863" width="22.7109375" style="212" customWidth="1"/>
    <col min="3864" max="3864" width="17.28515625" style="212" bestFit="1" customWidth="1"/>
    <col min="3865" max="3865" width="11" style="212" bestFit="1" customWidth="1"/>
    <col min="3866" max="3866" width="19.85546875" style="212" bestFit="1" customWidth="1"/>
    <col min="3867" max="3869" width="9.140625" style="212" customWidth="1"/>
    <col min="3870" max="3870" width="16.7109375" style="212" customWidth="1"/>
    <col min="3871" max="4097" width="9.140625" style="212"/>
    <col min="4098" max="4098" width="11.5703125" style="212" customWidth="1"/>
    <col min="4099" max="4099" width="27.42578125" style="212" customWidth="1"/>
    <col min="4100" max="4100" width="134.28515625" style="212" customWidth="1"/>
    <col min="4101" max="4101" width="11.140625" style="212" customWidth="1"/>
    <col min="4102" max="4102" width="21.42578125" style="212" customWidth="1"/>
    <col min="4103" max="4103" width="19.42578125" style="212" customWidth="1"/>
    <col min="4104" max="4104" width="14.140625" style="212" customWidth="1"/>
    <col min="4105" max="4105" width="12.7109375" style="212" customWidth="1"/>
    <col min="4106" max="4106" width="23.42578125" style="212" customWidth="1"/>
    <col min="4107" max="4107" width="25.85546875" style="212" customWidth="1"/>
    <col min="4108" max="4108" width="23.7109375" style="212" customWidth="1"/>
    <col min="4109" max="4109" width="20.28515625" style="212" customWidth="1"/>
    <col min="4110" max="4110" width="24.140625" style="212" customWidth="1"/>
    <col min="4111" max="4111" width="18.7109375" style="212" bestFit="1" customWidth="1"/>
    <col min="4112" max="4112" width="12.140625" style="212" bestFit="1" customWidth="1"/>
    <col min="4113" max="4113" width="19.85546875" style="212" bestFit="1" customWidth="1"/>
    <col min="4114" max="4114" width="3.7109375" style="212" customWidth="1"/>
    <col min="4115" max="4115" width="20.140625" style="212" bestFit="1" customWidth="1"/>
    <col min="4116" max="4116" width="15.7109375" style="212" customWidth="1"/>
    <col min="4117" max="4117" width="3.7109375" style="212" customWidth="1"/>
    <col min="4118" max="4118" width="10.42578125" style="212" customWidth="1"/>
    <col min="4119" max="4119" width="22.7109375" style="212" customWidth="1"/>
    <col min="4120" max="4120" width="17.28515625" style="212" bestFit="1" customWidth="1"/>
    <col min="4121" max="4121" width="11" style="212" bestFit="1" customWidth="1"/>
    <col min="4122" max="4122" width="19.85546875" style="212" bestFit="1" customWidth="1"/>
    <col min="4123" max="4125" width="9.140625" style="212" customWidth="1"/>
    <col min="4126" max="4126" width="16.7109375" style="212" customWidth="1"/>
    <col min="4127" max="4353" width="9.140625" style="212"/>
    <col min="4354" max="4354" width="11.5703125" style="212" customWidth="1"/>
    <col min="4355" max="4355" width="27.42578125" style="212" customWidth="1"/>
    <col min="4356" max="4356" width="134.28515625" style="212" customWidth="1"/>
    <col min="4357" max="4357" width="11.140625" style="212" customWidth="1"/>
    <col min="4358" max="4358" width="21.42578125" style="212" customWidth="1"/>
    <col min="4359" max="4359" width="19.42578125" style="212" customWidth="1"/>
    <col min="4360" max="4360" width="14.140625" style="212" customWidth="1"/>
    <col min="4361" max="4361" width="12.7109375" style="212" customWidth="1"/>
    <col min="4362" max="4362" width="23.42578125" style="212" customWidth="1"/>
    <col min="4363" max="4363" width="25.85546875" style="212" customWidth="1"/>
    <col min="4364" max="4364" width="23.7109375" style="212" customWidth="1"/>
    <col min="4365" max="4365" width="20.28515625" style="212" customWidth="1"/>
    <col min="4366" max="4366" width="24.140625" style="212" customWidth="1"/>
    <col min="4367" max="4367" width="18.7109375" style="212" bestFit="1" customWidth="1"/>
    <col min="4368" max="4368" width="12.140625" style="212" bestFit="1" customWidth="1"/>
    <col min="4369" max="4369" width="19.85546875" style="212" bestFit="1" customWidth="1"/>
    <col min="4370" max="4370" width="3.7109375" style="212" customWidth="1"/>
    <col min="4371" max="4371" width="20.140625" style="212" bestFit="1" customWidth="1"/>
    <col min="4372" max="4372" width="15.7109375" style="212" customWidth="1"/>
    <col min="4373" max="4373" width="3.7109375" style="212" customWidth="1"/>
    <col min="4374" max="4374" width="10.42578125" style="212" customWidth="1"/>
    <col min="4375" max="4375" width="22.7109375" style="212" customWidth="1"/>
    <col min="4376" max="4376" width="17.28515625" style="212" bestFit="1" customWidth="1"/>
    <col min="4377" max="4377" width="11" style="212" bestFit="1" customWidth="1"/>
    <col min="4378" max="4378" width="19.85546875" style="212" bestFit="1" customWidth="1"/>
    <col min="4379" max="4381" width="9.140625" style="212" customWidth="1"/>
    <col min="4382" max="4382" width="16.7109375" style="212" customWidth="1"/>
    <col min="4383" max="4609" width="9.140625" style="212"/>
    <col min="4610" max="4610" width="11.5703125" style="212" customWidth="1"/>
    <col min="4611" max="4611" width="27.42578125" style="212" customWidth="1"/>
    <col min="4612" max="4612" width="134.28515625" style="212" customWidth="1"/>
    <col min="4613" max="4613" width="11.140625" style="212" customWidth="1"/>
    <col min="4614" max="4614" width="21.42578125" style="212" customWidth="1"/>
    <col min="4615" max="4615" width="19.42578125" style="212" customWidth="1"/>
    <col min="4616" max="4616" width="14.140625" style="212" customWidth="1"/>
    <col min="4617" max="4617" width="12.7109375" style="212" customWidth="1"/>
    <col min="4618" max="4618" width="23.42578125" style="212" customWidth="1"/>
    <col min="4619" max="4619" width="25.85546875" style="212" customWidth="1"/>
    <col min="4620" max="4620" width="23.7109375" style="212" customWidth="1"/>
    <col min="4621" max="4621" width="20.28515625" style="212" customWidth="1"/>
    <col min="4622" max="4622" width="24.140625" style="212" customWidth="1"/>
    <col min="4623" max="4623" width="18.7109375" style="212" bestFit="1" customWidth="1"/>
    <col min="4624" max="4624" width="12.140625" style="212" bestFit="1" customWidth="1"/>
    <col min="4625" max="4625" width="19.85546875" style="212" bestFit="1" customWidth="1"/>
    <col min="4626" max="4626" width="3.7109375" style="212" customWidth="1"/>
    <col min="4627" max="4627" width="20.140625" style="212" bestFit="1" customWidth="1"/>
    <col min="4628" max="4628" width="15.7109375" style="212" customWidth="1"/>
    <col min="4629" max="4629" width="3.7109375" style="212" customWidth="1"/>
    <col min="4630" max="4630" width="10.42578125" style="212" customWidth="1"/>
    <col min="4631" max="4631" width="22.7109375" style="212" customWidth="1"/>
    <col min="4632" max="4632" width="17.28515625" style="212" bestFit="1" customWidth="1"/>
    <col min="4633" max="4633" width="11" style="212" bestFit="1" customWidth="1"/>
    <col min="4634" max="4634" width="19.85546875" style="212" bestFit="1" customWidth="1"/>
    <col min="4635" max="4637" width="9.140625" style="212" customWidth="1"/>
    <col min="4638" max="4638" width="16.7109375" style="212" customWidth="1"/>
    <col min="4639" max="4865" width="9.140625" style="212"/>
    <col min="4866" max="4866" width="11.5703125" style="212" customWidth="1"/>
    <col min="4867" max="4867" width="27.42578125" style="212" customWidth="1"/>
    <col min="4868" max="4868" width="134.28515625" style="212" customWidth="1"/>
    <col min="4869" max="4869" width="11.140625" style="212" customWidth="1"/>
    <col min="4870" max="4870" width="21.42578125" style="212" customWidth="1"/>
    <col min="4871" max="4871" width="19.42578125" style="212" customWidth="1"/>
    <col min="4872" max="4872" width="14.140625" style="212" customWidth="1"/>
    <col min="4873" max="4873" width="12.7109375" style="212" customWidth="1"/>
    <col min="4874" max="4874" width="23.42578125" style="212" customWidth="1"/>
    <col min="4875" max="4875" width="25.85546875" style="212" customWidth="1"/>
    <col min="4876" max="4876" width="23.7109375" style="212" customWidth="1"/>
    <col min="4877" max="4877" width="20.28515625" style="212" customWidth="1"/>
    <col min="4878" max="4878" width="24.140625" style="212" customWidth="1"/>
    <col min="4879" max="4879" width="18.7109375" style="212" bestFit="1" customWidth="1"/>
    <col min="4880" max="4880" width="12.140625" style="212" bestFit="1" customWidth="1"/>
    <col min="4881" max="4881" width="19.85546875" style="212" bestFit="1" customWidth="1"/>
    <col min="4882" max="4882" width="3.7109375" style="212" customWidth="1"/>
    <col min="4883" max="4883" width="20.140625" style="212" bestFit="1" customWidth="1"/>
    <col min="4884" max="4884" width="15.7109375" style="212" customWidth="1"/>
    <col min="4885" max="4885" width="3.7109375" style="212" customWidth="1"/>
    <col min="4886" max="4886" width="10.42578125" style="212" customWidth="1"/>
    <col min="4887" max="4887" width="22.7109375" style="212" customWidth="1"/>
    <col min="4888" max="4888" width="17.28515625" style="212" bestFit="1" customWidth="1"/>
    <col min="4889" max="4889" width="11" style="212" bestFit="1" customWidth="1"/>
    <col min="4890" max="4890" width="19.85546875" style="212" bestFit="1" customWidth="1"/>
    <col min="4891" max="4893" width="9.140625" style="212" customWidth="1"/>
    <col min="4894" max="4894" width="16.7109375" style="212" customWidth="1"/>
    <col min="4895" max="5121" width="9.140625" style="212"/>
    <col min="5122" max="5122" width="11.5703125" style="212" customWidth="1"/>
    <col min="5123" max="5123" width="27.42578125" style="212" customWidth="1"/>
    <col min="5124" max="5124" width="134.28515625" style="212" customWidth="1"/>
    <col min="5125" max="5125" width="11.140625" style="212" customWidth="1"/>
    <col min="5126" max="5126" width="21.42578125" style="212" customWidth="1"/>
    <col min="5127" max="5127" width="19.42578125" style="212" customWidth="1"/>
    <col min="5128" max="5128" width="14.140625" style="212" customWidth="1"/>
    <col min="5129" max="5129" width="12.7109375" style="212" customWidth="1"/>
    <col min="5130" max="5130" width="23.42578125" style="212" customWidth="1"/>
    <col min="5131" max="5131" width="25.85546875" style="212" customWidth="1"/>
    <col min="5132" max="5132" width="23.7109375" style="212" customWidth="1"/>
    <col min="5133" max="5133" width="20.28515625" style="212" customWidth="1"/>
    <col min="5134" max="5134" width="24.140625" style="212" customWidth="1"/>
    <col min="5135" max="5135" width="18.7109375" style="212" bestFit="1" customWidth="1"/>
    <col min="5136" max="5136" width="12.140625" style="212" bestFit="1" customWidth="1"/>
    <col min="5137" max="5137" width="19.85546875" style="212" bestFit="1" customWidth="1"/>
    <col min="5138" max="5138" width="3.7109375" style="212" customWidth="1"/>
    <col min="5139" max="5139" width="20.140625" style="212" bestFit="1" customWidth="1"/>
    <col min="5140" max="5140" width="15.7109375" style="212" customWidth="1"/>
    <col min="5141" max="5141" width="3.7109375" style="212" customWidth="1"/>
    <col min="5142" max="5142" width="10.42578125" style="212" customWidth="1"/>
    <col min="5143" max="5143" width="22.7109375" style="212" customWidth="1"/>
    <col min="5144" max="5144" width="17.28515625" style="212" bestFit="1" customWidth="1"/>
    <col min="5145" max="5145" width="11" style="212" bestFit="1" customWidth="1"/>
    <col min="5146" max="5146" width="19.85546875" style="212" bestFit="1" customWidth="1"/>
    <col min="5147" max="5149" width="9.140625" style="212" customWidth="1"/>
    <col min="5150" max="5150" width="16.7109375" style="212" customWidth="1"/>
    <col min="5151" max="5377" width="9.140625" style="212"/>
    <col min="5378" max="5378" width="11.5703125" style="212" customWidth="1"/>
    <col min="5379" max="5379" width="27.42578125" style="212" customWidth="1"/>
    <col min="5380" max="5380" width="134.28515625" style="212" customWidth="1"/>
    <col min="5381" max="5381" width="11.140625" style="212" customWidth="1"/>
    <col min="5382" max="5382" width="21.42578125" style="212" customWidth="1"/>
    <col min="5383" max="5383" width="19.42578125" style="212" customWidth="1"/>
    <col min="5384" max="5384" width="14.140625" style="212" customWidth="1"/>
    <col min="5385" max="5385" width="12.7109375" style="212" customWidth="1"/>
    <col min="5386" max="5386" width="23.42578125" style="212" customWidth="1"/>
    <col min="5387" max="5387" width="25.85546875" style="212" customWidth="1"/>
    <col min="5388" max="5388" width="23.7109375" style="212" customWidth="1"/>
    <col min="5389" max="5389" width="20.28515625" style="212" customWidth="1"/>
    <col min="5390" max="5390" width="24.140625" style="212" customWidth="1"/>
    <col min="5391" max="5391" width="18.7109375" style="212" bestFit="1" customWidth="1"/>
    <col min="5392" max="5392" width="12.140625" style="212" bestFit="1" customWidth="1"/>
    <col min="5393" max="5393" width="19.85546875" style="212" bestFit="1" customWidth="1"/>
    <col min="5394" max="5394" width="3.7109375" style="212" customWidth="1"/>
    <col min="5395" max="5395" width="20.140625" style="212" bestFit="1" customWidth="1"/>
    <col min="5396" max="5396" width="15.7109375" style="212" customWidth="1"/>
    <col min="5397" max="5397" width="3.7109375" style="212" customWidth="1"/>
    <col min="5398" max="5398" width="10.42578125" style="212" customWidth="1"/>
    <col min="5399" max="5399" width="22.7109375" style="212" customWidth="1"/>
    <col min="5400" max="5400" width="17.28515625" style="212" bestFit="1" customWidth="1"/>
    <col min="5401" max="5401" width="11" style="212" bestFit="1" customWidth="1"/>
    <col min="5402" max="5402" width="19.85546875" style="212" bestFit="1" customWidth="1"/>
    <col min="5403" max="5405" width="9.140625" style="212" customWidth="1"/>
    <col min="5406" max="5406" width="16.7109375" style="212" customWidth="1"/>
    <col min="5407" max="5633" width="9.140625" style="212"/>
    <col min="5634" max="5634" width="11.5703125" style="212" customWidth="1"/>
    <col min="5635" max="5635" width="27.42578125" style="212" customWidth="1"/>
    <col min="5636" max="5636" width="134.28515625" style="212" customWidth="1"/>
    <col min="5637" max="5637" width="11.140625" style="212" customWidth="1"/>
    <col min="5638" max="5638" width="21.42578125" style="212" customWidth="1"/>
    <col min="5639" max="5639" width="19.42578125" style="212" customWidth="1"/>
    <col min="5640" max="5640" width="14.140625" style="212" customWidth="1"/>
    <col min="5641" max="5641" width="12.7109375" style="212" customWidth="1"/>
    <col min="5642" max="5642" width="23.42578125" style="212" customWidth="1"/>
    <col min="5643" max="5643" width="25.85546875" style="212" customWidth="1"/>
    <col min="5644" max="5644" width="23.7109375" style="212" customWidth="1"/>
    <col min="5645" max="5645" width="20.28515625" style="212" customWidth="1"/>
    <col min="5646" max="5646" width="24.140625" style="212" customWidth="1"/>
    <col min="5647" max="5647" width="18.7109375" style="212" bestFit="1" customWidth="1"/>
    <col min="5648" max="5648" width="12.140625" style="212" bestFit="1" customWidth="1"/>
    <col min="5649" max="5649" width="19.85546875" style="212" bestFit="1" customWidth="1"/>
    <col min="5650" max="5650" width="3.7109375" style="212" customWidth="1"/>
    <col min="5651" max="5651" width="20.140625" style="212" bestFit="1" customWidth="1"/>
    <col min="5652" max="5652" width="15.7109375" style="212" customWidth="1"/>
    <col min="5653" max="5653" width="3.7109375" style="212" customWidth="1"/>
    <col min="5654" max="5654" width="10.42578125" style="212" customWidth="1"/>
    <col min="5655" max="5655" width="22.7109375" style="212" customWidth="1"/>
    <col min="5656" max="5656" width="17.28515625" style="212" bestFit="1" customWidth="1"/>
    <col min="5657" max="5657" width="11" style="212" bestFit="1" customWidth="1"/>
    <col min="5658" max="5658" width="19.85546875" style="212" bestFit="1" customWidth="1"/>
    <col min="5659" max="5661" width="9.140625" style="212" customWidth="1"/>
    <col min="5662" max="5662" width="16.7109375" style="212" customWidth="1"/>
    <col min="5663" max="5889" width="9.140625" style="212"/>
    <col min="5890" max="5890" width="11.5703125" style="212" customWidth="1"/>
    <col min="5891" max="5891" width="27.42578125" style="212" customWidth="1"/>
    <col min="5892" max="5892" width="134.28515625" style="212" customWidth="1"/>
    <col min="5893" max="5893" width="11.140625" style="212" customWidth="1"/>
    <col min="5894" max="5894" width="21.42578125" style="212" customWidth="1"/>
    <col min="5895" max="5895" width="19.42578125" style="212" customWidth="1"/>
    <col min="5896" max="5896" width="14.140625" style="212" customWidth="1"/>
    <col min="5897" max="5897" width="12.7109375" style="212" customWidth="1"/>
    <col min="5898" max="5898" width="23.42578125" style="212" customWidth="1"/>
    <col min="5899" max="5899" width="25.85546875" style="212" customWidth="1"/>
    <col min="5900" max="5900" width="23.7109375" style="212" customWidth="1"/>
    <col min="5901" max="5901" width="20.28515625" style="212" customWidth="1"/>
    <col min="5902" max="5902" width="24.140625" style="212" customWidth="1"/>
    <col min="5903" max="5903" width="18.7109375" style="212" bestFit="1" customWidth="1"/>
    <col min="5904" max="5904" width="12.140625" style="212" bestFit="1" customWidth="1"/>
    <col min="5905" max="5905" width="19.85546875" style="212" bestFit="1" customWidth="1"/>
    <col min="5906" max="5906" width="3.7109375" style="212" customWidth="1"/>
    <col min="5907" max="5907" width="20.140625" style="212" bestFit="1" customWidth="1"/>
    <col min="5908" max="5908" width="15.7109375" style="212" customWidth="1"/>
    <col min="5909" max="5909" width="3.7109375" style="212" customWidth="1"/>
    <col min="5910" max="5910" width="10.42578125" style="212" customWidth="1"/>
    <col min="5911" max="5911" width="22.7109375" style="212" customWidth="1"/>
    <col min="5912" max="5912" width="17.28515625" style="212" bestFit="1" customWidth="1"/>
    <col min="5913" max="5913" width="11" style="212" bestFit="1" customWidth="1"/>
    <col min="5914" max="5914" width="19.85546875" style="212" bestFit="1" customWidth="1"/>
    <col min="5915" max="5917" width="9.140625" style="212" customWidth="1"/>
    <col min="5918" max="5918" width="16.7109375" style="212" customWidth="1"/>
    <col min="5919" max="6145" width="9.140625" style="212"/>
    <col min="6146" max="6146" width="11.5703125" style="212" customWidth="1"/>
    <col min="6147" max="6147" width="27.42578125" style="212" customWidth="1"/>
    <col min="6148" max="6148" width="134.28515625" style="212" customWidth="1"/>
    <col min="6149" max="6149" width="11.140625" style="212" customWidth="1"/>
    <col min="6150" max="6150" width="21.42578125" style="212" customWidth="1"/>
    <col min="6151" max="6151" width="19.42578125" style="212" customWidth="1"/>
    <col min="6152" max="6152" width="14.140625" style="212" customWidth="1"/>
    <col min="6153" max="6153" width="12.7109375" style="212" customWidth="1"/>
    <col min="6154" max="6154" width="23.42578125" style="212" customWidth="1"/>
    <col min="6155" max="6155" width="25.85546875" style="212" customWidth="1"/>
    <col min="6156" max="6156" width="23.7109375" style="212" customWidth="1"/>
    <col min="6157" max="6157" width="20.28515625" style="212" customWidth="1"/>
    <col min="6158" max="6158" width="24.140625" style="212" customWidth="1"/>
    <col min="6159" max="6159" width="18.7109375" style="212" bestFit="1" customWidth="1"/>
    <col min="6160" max="6160" width="12.140625" style="212" bestFit="1" customWidth="1"/>
    <col min="6161" max="6161" width="19.85546875" style="212" bestFit="1" customWidth="1"/>
    <col min="6162" max="6162" width="3.7109375" style="212" customWidth="1"/>
    <col min="6163" max="6163" width="20.140625" style="212" bestFit="1" customWidth="1"/>
    <col min="6164" max="6164" width="15.7109375" style="212" customWidth="1"/>
    <col min="6165" max="6165" width="3.7109375" style="212" customWidth="1"/>
    <col min="6166" max="6166" width="10.42578125" style="212" customWidth="1"/>
    <col min="6167" max="6167" width="22.7109375" style="212" customWidth="1"/>
    <col min="6168" max="6168" width="17.28515625" style="212" bestFit="1" customWidth="1"/>
    <col min="6169" max="6169" width="11" style="212" bestFit="1" customWidth="1"/>
    <col min="6170" max="6170" width="19.85546875" style="212" bestFit="1" customWidth="1"/>
    <col min="6171" max="6173" width="9.140625" style="212" customWidth="1"/>
    <col min="6174" max="6174" width="16.7109375" style="212" customWidth="1"/>
    <col min="6175" max="6401" width="9.140625" style="212"/>
    <col min="6402" max="6402" width="11.5703125" style="212" customWidth="1"/>
    <col min="6403" max="6403" width="27.42578125" style="212" customWidth="1"/>
    <col min="6404" max="6404" width="134.28515625" style="212" customWidth="1"/>
    <col min="6405" max="6405" width="11.140625" style="212" customWidth="1"/>
    <col min="6406" max="6406" width="21.42578125" style="212" customWidth="1"/>
    <col min="6407" max="6407" width="19.42578125" style="212" customWidth="1"/>
    <col min="6408" max="6408" width="14.140625" style="212" customWidth="1"/>
    <col min="6409" max="6409" width="12.7109375" style="212" customWidth="1"/>
    <col min="6410" max="6410" width="23.42578125" style="212" customWidth="1"/>
    <col min="6411" max="6411" width="25.85546875" style="212" customWidth="1"/>
    <col min="6412" max="6412" width="23.7109375" style="212" customWidth="1"/>
    <col min="6413" max="6413" width="20.28515625" style="212" customWidth="1"/>
    <col min="6414" max="6414" width="24.140625" style="212" customWidth="1"/>
    <col min="6415" max="6415" width="18.7109375" style="212" bestFit="1" customWidth="1"/>
    <col min="6416" max="6416" width="12.140625" style="212" bestFit="1" customWidth="1"/>
    <col min="6417" max="6417" width="19.85546875" style="212" bestFit="1" customWidth="1"/>
    <col min="6418" max="6418" width="3.7109375" style="212" customWidth="1"/>
    <col min="6419" max="6419" width="20.140625" style="212" bestFit="1" customWidth="1"/>
    <col min="6420" max="6420" width="15.7109375" style="212" customWidth="1"/>
    <col min="6421" max="6421" width="3.7109375" style="212" customWidth="1"/>
    <col min="6422" max="6422" width="10.42578125" style="212" customWidth="1"/>
    <col min="6423" max="6423" width="22.7109375" style="212" customWidth="1"/>
    <col min="6424" max="6424" width="17.28515625" style="212" bestFit="1" customWidth="1"/>
    <col min="6425" max="6425" width="11" style="212" bestFit="1" customWidth="1"/>
    <col min="6426" max="6426" width="19.85546875" style="212" bestFit="1" customWidth="1"/>
    <col min="6427" max="6429" width="9.140625" style="212" customWidth="1"/>
    <col min="6430" max="6430" width="16.7109375" style="212" customWidth="1"/>
    <col min="6431" max="6657" width="9.140625" style="212"/>
    <col min="6658" max="6658" width="11.5703125" style="212" customWidth="1"/>
    <col min="6659" max="6659" width="27.42578125" style="212" customWidth="1"/>
    <col min="6660" max="6660" width="134.28515625" style="212" customWidth="1"/>
    <col min="6661" max="6661" width="11.140625" style="212" customWidth="1"/>
    <col min="6662" max="6662" width="21.42578125" style="212" customWidth="1"/>
    <col min="6663" max="6663" width="19.42578125" style="212" customWidth="1"/>
    <col min="6664" max="6664" width="14.140625" style="212" customWidth="1"/>
    <col min="6665" max="6665" width="12.7109375" style="212" customWidth="1"/>
    <col min="6666" max="6666" width="23.42578125" style="212" customWidth="1"/>
    <col min="6667" max="6667" width="25.85546875" style="212" customWidth="1"/>
    <col min="6668" max="6668" width="23.7109375" style="212" customWidth="1"/>
    <col min="6669" max="6669" width="20.28515625" style="212" customWidth="1"/>
    <col min="6670" max="6670" width="24.140625" style="212" customWidth="1"/>
    <col min="6671" max="6671" width="18.7109375" style="212" bestFit="1" customWidth="1"/>
    <col min="6672" max="6672" width="12.140625" style="212" bestFit="1" customWidth="1"/>
    <col min="6673" max="6673" width="19.85546875" style="212" bestFit="1" customWidth="1"/>
    <col min="6674" max="6674" width="3.7109375" style="212" customWidth="1"/>
    <col min="6675" max="6675" width="20.140625" style="212" bestFit="1" customWidth="1"/>
    <col min="6676" max="6676" width="15.7109375" style="212" customWidth="1"/>
    <col min="6677" max="6677" width="3.7109375" style="212" customWidth="1"/>
    <col min="6678" max="6678" width="10.42578125" style="212" customWidth="1"/>
    <col min="6679" max="6679" width="22.7109375" style="212" customWidth="1"/>
    <col min="6680" max="6680" width="17.28515625" style="212" bestFit="1" customWidth="1"/>
    <col min="6681" max="6681" width="11" style="212" bestFit="1" customWidth="1"/>
    <col min="6682" max="6682" width="19.85546875" style="212" bestFit="1" customWidth="1"/>
    <col min="6683" max="6685" width="9.140625" style="212" customWidth="1"/>
    <col min="6686" max="6686" width="16.7109375" style="212" customWidth="1"/>
    <col min="6687" max="6913" width="9.140625" style="212"/>
    <col min="6914" max="6914" width="11.5703125" style="212" customWidth="1"/>
    <col min="6915" max="6915" width="27.42578125" style="212" customWidth="1"/>
    <col min="6916" max="6916" width="134.28515625" style="212" customWidth="1"/>
    <col min="6917" max="6917" width="11.140625" style="212" customWidth="1"/>
    <col min="6918" max="6918" width="21.42578125" style="212" customWidth="1"/>
    <col min="6919" max="6919" width="19.42578125" style="212" customWidth="1"/>
    <col min="6920" max="6920" width="14.140625" style="212" customWidth="1"/>
    <col min="6921" max="6921" width="12.7109375" style="212" customWidth="1"/>
    <col min="6922" max="6922" width="23.42578125" style="212" customWidth="1"/>
    <col min="6923" max="6923" width="25.85546875" style="212" customWidth="1"/>
    <col min="6924" max="6924" width="23.7109375" style="212" customWidth="1"/>
    <col min="6925" max="6925" width="20.28515625" style="212" customWidth="1"/>
    <col min="6926" max="6926" width="24.140625" style="212" customWidth="1"/>
    <col min="6927" max="6927" width="18.7109375" style="212" bestFit="1" customWidth="1"/>
    <col min="6928" max="6928" width="12.140625" style="212" bestFit="1" customWidth="1"/>
    <col min="6929" max="6929" width="19.85546875" style="212" bestFit="1" customWidth="1"/>
    <col min="6930" max="6930" width="3.7109375" style="212" customWidth="1"/>
    <col min="6931" max="6931" width="20.140625" style="212" bestFit="1" customWidth="1"/>
    <col min="6932" max="6932" width="15.7109375" style="212" customWidth="1"/>
    <col min="6933" max="6933" width="3.7109375" style="212" customWidth="1"/>
    <col min="6934" max="6934" width="10.42578125" style="212" customWidth="1"/>
    <col min="6935" max="6935" width="22.7109375" style="212" customWidth="1"/>
    <col min="6936" max="6936" width="17.28515625" style="212" bestFit="1" customWidth="1"/>
    <col min="6937" max="6937" width="11" style="212" bestFit="1" customWidth="1"/>
    <col min="6938" max="6938" width="19.85546875" style="212" bestFit="1" customWidth="1"/>
    <col min="6939" max="6941" width="9.140625" style="212" customWidth="1"/>
    <col min="6942" max="6942" width="16.7109375" style="212" customWidth="1"/>
    <col min="6943" max="7169" width="9.140625" style="212"/>
    <col min="7170" max="7170" width="11.5703125" style="212" customWidth="1"/>
    <col min="7171" max="7171" width="27.42578125" style="212" customWidth="1"/>
    <col min="7172" max="7172" width="134.28515625" style="212" customWidth="1"/>
    <col min="7173" max="7173" width="11.140625" style="212" customWidth="1"/>
    <col min="7174" max="7174" width="21.42578125" style="212" customWidth="1"/>
    <col min="7175" max="7175" width="19.42578125" style="212" customWidth="1"/>
    <col min="7176" max="7176" width="14.140625" style="212" customWidth="1"/>
    <col min="7177" max="7177" width="12.7109375" style="212" customWidth="1"/>
    <col min="7178" max="7178" width="23.42578125" style="212" customWidth="1"/>
    <col min="7179" max="7179" width="25.85546875" style="212" customWidth="1"/>
    <col min="7180" max="7180" width="23.7109375" style="212" customWidth="1"/>
    <col min="7181" max="7181" width="20.28515625" style="212" customWidth="1"/>
    <col min="7182" max="7182" width="24.140625" style="212" customWidth="1"/>
    <col min="7183" max="7183" width="18.7109375" style="212" bestFit="1" customWidth="1"/>
    <col min="7184" max="7184" width="12.140625" style="212" bestFit="1" customWidth="1"/>
    <col min="7185" max="7185" width="19.85546875" style="212" bestFit="1" customWidth="1"/>
    <col min="7186" max="7186" width="3.7109375" style="212" customWidth="1"/>
    <col min="7187" max="7187" width="20.140625" style="212" bestFit="1" customWidth="1"/>
    <col min="7188" max="7188" width="15.7109375" style="212" customWidth="1"/>
    <col min="7189" max="7189" width="3.7109375" style="212" customWidth="1"/>
    <col min="7190" max="7190" width="10.42578125" style="212" customWidth="1"/>
    <col min="7191" max="7191" width="22.7109375" style="212" customWidth="1"/>
    <col min="7192" max="7192" width="17.28515625" style="212" bestFit="1" customWidth="1"/>
    <col min="7193" max="7193" width="11" style="212" bestFit="1" customWidth="1"/>
    <col min="7194" max="7194" width="19.85546875" style="212" bestFit="1" customWidth="1"/>
    <col min="7195" max="7197" width="9.140625" style="212" customWidth="1"/>
    <col min="7198" max="7198" width="16.7109375" style="212" customWidth="1"/>
    <col min="7199" max="7425" width="9.140625" style="212"/>
    <col min="7426" max="7426" width="11.5703125" style="212" customWidth="1"/>
    <col min="7427" max="7427" width="27.42578125" style="212" customWidth="1"/>
    <col min="7428" max="7428" width="134.28515625" style="212" customWidth="1"/>
    <col min="7429" max="7429" width="11.140625" style="212" customWidth="1"/>
    <col min="7430" max="7430" width="21.42578125" style="212" customWidth="1"/>
    <col min="7431" max="7431" width="19.42578125" style="212" customWidth="1"/>
    <col min="7432" max="7432" width="14.140625" style="212" customWidth="1"/>
    <col min="7433" max="7433" width="12.7109375" style="212" customWidth="1"/>
    <col min="7434" max="7434" width="23.42578125" style="212" customWidth="1"/>
    <col min="7435" max="7435" width="25.85546875" style="212" customWidth="1"/>
    <col min="7436" max="7436" width="23.7109375" style="212" customWidth="1"/>
    <col min="7437" max="7437" width="20.28515625" style="212" customWidth="1"/>
    <col min="7438" max="7438" width="24.140625" style="212" customWidth="1"/>
    <col min="7439" max="7439" width="18.7109375" style="212" bestFit="1" customWidth="1"/>
    <col min="7440" max="7440" width="12.140625" style="212" bestFit="1" customWidth="1"/>
    <col min="7441" max="7441" width="19.85546875" style="212" bestFit="1" customWidth="1"/>
    <col min="7442" max="7442" width="3.7109375" style="212" customWidth="1"/>
    <col min="7443" max="7443" width="20.140625" style="212" bestFit="1" customWidth="1"/>
    <col min="7444" max="7444" width="15.7109375" style="212" customWidth="1"/>
    <col min="7445" max="7445" width="3.7109375" style="212" customWidth="1"/>
    <col min="7446" max="7446" width="10.42578125" style="212" customWidth="1"/>
    <col min="7447" max="7447" width="22.7109375" style="212" customWidth="1"/>
    <col min="7448" max="7448" width="17.28515625" style="212" bestFit="1" customWidth="1"/>
    <col min="7449" max="7449" width="11" style="212" bestFit="1" customWidth="1"/>
    <col min="7450" max="7450" width="19.85546875" style="212" bestFit="1" customWidth="1"/>
    <col min="7451" max="7453" width="9.140625" style="212" customWidth="1"/>
    <col min="7454" max="7454" width="16.7109375" style="212" customWidth="1"/>
    <col min="7455" max="7681" width="9.140625" style="212"/>
    <col min="7682" max="7682" width="11.5703125" style="212" customWidth="1"/>
    <col min="7683" max="7683" width="27.42578125" style="212" customWidth="1"/>
    <col min="7684" max="7684" width="134.28515625" style="212" customWidth="1"/>
    <col min="7685" max="7685" width="11.140625" style="212" customWidth="1"/>
    <col min="7686" max="7686" width="21.42578125" style="212" customWidth="1"/>
    <col min="7687" max="7687" width="19.42578125" style="212" customWidth="1"/>
    <col min="7688" max="7688" width="14.140625" style="212" customWidth="1"/>
    <col min="7689" max="7689" width="12.7109375" style="212" customWidth="1"/>
    <col min="7690" max="7690" width="23.42578125" style="212" customWidth="1"/>
    <col min="7691" max="7691" width="25.85546875" style="212" customWidth="1"/>
    <col min="7692" max="7692" width="23.7109375" style="212" customWidth="1"/>
    <col min="7693" max="7693" width="20.28515625" style="212" customWidth="1"/>
    <col min="7694" max="7694" width="24.140625" style="212" customWidth="1"/>
    <col min="7695" max="7695" width="18.7109375" style="212" bestFit="1" customWidth="1"/>
    <col min="7696" max="7696" width="12.140625" style="212" bestFit="1" customWidth="1"/>
    <col min="7697" max="7697" width="19.85546875" style="212" bestFit="1" customWidth="1"/>
    <col min="7698" max="7698" width="3.7109375" style="212" customWidth="1"/>
    <col min="7699" max="7699" width="20.140625" style="212" bestFit="1" customWidth="1"/>
    <col min="7700" max="7700" width="15.7109375" style="212" customWidth="1"/>
    <col min="7701" max="7701" width="3.7109375" style="212" customWidth="1"/>
    <col min="7702" max="7702" width="10.42578125" style="212" customWidth="1"/>
    <col min="7703" max="7703" width="22.7109375" style="212" customWidth="1"/>
    <col min="7704" max="7704" width="17.28515625" style="212" bestFit="1" customWidth="1"/>
    <col min="7705" max="7705" width="11" style="212" bestFit="1" customWidth="1"/>
    <col min="7706" max="7706" width="19.85546875" style="212" bestFit="1" customWidth="1"/>
    <col min="7707" max="7709" width="9.140625" style="212" customWidth="1"/>
    <col min="7710" max="7710" width="16.7109375" style="212" customWidth="1"/>
    <col min="7711" max="7937" width="9.140625" style="212"/>
    <col min="7938" max="7938" width="11.5703125" style="212" customWidth="1"/>
    <col min="7939" max="7939" width="27.42578125" style="212" customWidth="1"/>
    <col min="7940" max="7940" width="134.28515625" style="212" customWidth="1"/>
    <col min="7941" max="7941" width="11.140625" style="212" customWidth="1"/>
    <col min="7942" max="7942" width="21.42578125" style="212" customWidth="1"/>
    <col min="7943" max="7943" width="19.42578125" style="212" customWidth="1"/>
    <col min="7944" max="7944" width="14.140625" style="212" customWidth="1"/>
    <col min="7945" max="7945" width="12.7109375" style="212" customWidth="1"/>
    <col min="7946" max="7946" width="23.42578125" style="212" customWidth="1"/>
    <col min="7947" max="7947" width="25.85546875" style="212" customWidth="1"/>
    <col min="7948" max="7948" width="23.7109375" style="212" customWidth="1"/>
    <col min="7949" max="7949" width="20.28515625" style="212" customWidth="1"/>
    <col min="7950" max="7950" width="24.140625" style="212" customWidth="1"/>
    <col min="7951" max="7951" width="18.7109375" style="212" bestFit="1" customWidth="1"/>
    <col min="7952" max="7952" width="12.140625" style="212" bestFit="1" customWidth="1"/>
    <col min="7953" max="7953" width="19.85546875" style="212" bestFit="1" customWidth="1"/>
    <col min="7954" max="7954" width="3.7109375" style="212" customWidth="1"/>
    <col min="7955" max="7955" width="20.140625" style="212" bestFit="1" customWidth="1"/>
    <col min="7956" max="7956" width="15.7109375" style="212" customWidth="1"/>
    <col min="7957" max="7957" width="3.7109375" style="212" customWidth="1"/>
    <col min="7958" max="7958" width="10.42578125" style="212" customWidth="1"/>
    <col min="7959" max="7959" width="22.7109375" style="212" customWidth="1"/>
    <col min="7960" max="7960" width="17.28515625" style="212" bestFit="1" customWidth="1"/>
    <col min="7961" max="7961" width="11" style="212" bestFit="1" customWidth="1"/>
    <col min="7962" max="7962" width="19.85546875" style="212" bestFit="1" customWidth="1"/>
    <col min="7963" max="7965" width="9.140625" style="212" customWidth="1"/>
    <col min="7966" max="7966" width="16.7109375" style="212" customWidth="1"/>
    <col min="7967" max="8193" width="9.140625" style="212"/>
    <col min="8194" max="8194" width="11.5703125" style="212" customWidth="1"/>
    <col min="8195" max="8195" width="27.42578125" style="212" customWidth="1"/>
    <col min="8196" max="8196" width="134.28515625" style="212" customWidth="1"/>
    <col min="8197" max="8197" width="11.140625" style="212" customWidth="1"/>
    <col min="8198" max="8198" width="21.42578125" style="212" customWidth="1"/>
    <col min="8199" max="8199" width="19.42578125" style="212" customWidth="1"/>
    <col min="8200" max="8200" width="14.140625" style="212" customWidth="1"/>
    <col min="8201" max="8201" width="12.7109375" style="212" customWidth="1"/>
    <col min="8202" max="8202" width="23.42578125" style="212" customWidth="1"/>
    <col min="8203" max="8203" width="25.85546875" style="212" customWidth="1"/>
    <col min="8204" max="8204" width="23.7109375" style="212" customWidth="1"/>
    <col min="8205" max="8205" width="20.28515625" style="212" customWidth="1"/>
    <col min="8206" max="8206" width="24.140625" style="212" customWidth="1"/>
    <col min="8207" max="8207" width="18.7109375" style="212" bestFit="1" customWidth="1"/>
    <col min="8208" max="8208" width="12.140625" style="212" bestFit="1" customWidth="1"/>
    <col min="8209" max="8209" width="19.85546875" style="212" bestFit="1" customWidth="1"/>
    <col min="8210" max="8210" width="3.7109375" style="212" customWidth="1"/>
    <col min="8211" max="8211" width="20.140625" style="212" bestFit="1" customWidth="1"/>
    <col min="8212" max="8212" width="15.7109375" style="212" customWidth="1"/>
    <col min="8213" max="8213" width="3.7109375" style="212" customWidth="1"/>
    <col min="8214" max="8214" width="10.42578125" style="212" customWidth="1"/>
    <col min="8215" max="8215" width="22.7109375" style="212" customWidth="1"/>
    <col min="8216" max="8216" width="17.28515625" style="212" bestFit="1" customWidth="1"/>
    <col min="8217" max="8217" width="11" style="212" bestFit="1" customWidth="1"/>
    <col min="8218" max="8218" width="19.85546875" style="212" bestFit="1" customWidth="1"/>
    <col min="8219" max="8221" width="9.140625" style="212" customWidth="1"/>
    <col min="8222" max="8222" width="16.7109375" style="212" customWidth="1"/>
    <col min="8223" max="8449" width="9.140625" style="212"/>
    <col min="8450" max="8450" width="11.5703125" style="212" customWidth="1"/>
    <col min="8451" max="8451" width="27.42578125" style="212" customWidth="1"/>
    <col min="8452" max="8452" width="134.28515625" style="212" customWidth="1"/>
    <col min="8453" max="8453" width="11.140625" style="212" customWidth="1"/>
    <col min="8454" max="8454" width="21.42578125" style="212" customWidth="1"/>
    <col min="8455" max="8455" width="19.42578125" style="212" customWidth="1"/>
    <col min="8456" max="8456" width="14.140625" style="212" customWidth="1"/>
    <col min="8457" max="8457" width="12.7109375" style="212" customWidth="1"/>
    <col min="8458" max="8458" width="23.42578125" style="212" customWidth="1"/>
    <col min="8459" max="8459" width="25.85546875" style="212" customWidth="1"/>
    <col min="8460" max="8460" width="23.7109375" style="212" customWidth="1"/>
    <col min="8461" max="8461" width="20.28515625" style="212" customWidth="1"/>
    <col min="8462" max="8462" width="24.140625" style="212" customWidth="1"/>
    <col min="8463" max="8463" width="18.7109375" style="212" bestFit="1" customWidth="1"/>
    <col min="8464" max="8464" width="12.140625" style="212" bestFit="1" customWidth="1"/>
    <col min="8465" max="8465" width="19.85546875" style="212" bestFit="1" customWidth="1"/>
    <col min="8466" max="8466" width="3.7109375" style="212" customWidth="1"/>
    <col min="8467" max="8467" width="20.140625" style="212" bestFit="1" customWidth="1"/>
    <col min="8468" max="8468" width="15.7109375" style="212" customWidth="1"/>
    <col min="8469" max="8469" width="3.7109375" style="212" customWidth="1"/>
    <col min="8470" max="8470" width="10.42578125" style="212" customWidth="1"/>
    <col min="8471" max="8471" width="22.7109375" style="212" customWidth="1"/>
    <col min="8472" max="8472" width="17.28515625" style="212" bestFit="1" customWidth="1"/>
    <col min="8473" max="8473" width="11" style="212" bestFit="1" customWidth="1"/>
    <col min="8474" max="8474" width="19.85546875" style="212" bestFit="1" customWidth="1"/>
    <col min="8475" max="8477" width="9.140625" style="212" customWidth="1"/>
    <col min="8478" max="8478" width="16.7109375" style="212" customWidth="1"/>
    <col min="8479" max="8705" width="9.140625" style="212"/>
    <col min="8706" max="8706" width="11.5703125" style="212" customWidth="1"/>
    <col min="8707" max="8707" width="27.42578125" style="212" customWidth="1"/>
    <col min="8708" max="8708" width="134.28515625" style="212" customWidth="1"/>
    <col min="8709" max="8709" width="11.140625" style="212" customWidth="1"/>
    <col min="8710" max="8710" width="21.42578125" style="212" customWidth="1"/>
    <col min="8711" max="8711" width="19.42578125" style="212" customWidth="1"/>
    <col min="8712" max="8712" width="14.140625" style="212" customWidth="1"/>
    <col min="8713" max="8713" width="12.7109375" style="212" customWidth="1"/>
    <col min="8714" max="8714" width="23.42578125" style="212" customWidth="1"/>
    <col min="8715" max="8715" width="25.85546875" style="212" customWidth="1"/>
    <col min="8716" max="8716" width="23.7109375" style="212" customWidth="1"/>
    <col min="8717" max="8717" width="20.28515625" style="212" customWidth="1"/>
    <col min="8718" max="8718" width="24.140625" style="212" customWidth="1"/>
    <col min="8719" max="8719" width="18.7109375" style="212" bestFit="1" customWidth="1"/>
    <col min="8720" max="8720" width="12.140625" style="212" bestFit="1" customWidth="1"/>
    <col min="8721" max="8721" width="19.85546875" style="212" bestFit="1" customWidth="1"/>
    <col min="8722" max="8722" width="3.7109375" style="212" customWidth="1"/>
    <col min="8723" max="8723" width="20.140625" style="212" bestFit="1" customWidth="1"/>
    <col min="8724" max="8724" width="15.7109375" style="212" customWidth="1"/>
    <col min="8725" max="8725" width="3.7109375" style="212" customWidth="1"/>
    <col min="8726" max="8726" width="10.42578125" style="212" customWidth="1"/>
    <col min="8727" max="8727" width="22.7109375" style="212" customWidth="1"/>
    <col min="8728" max="8728" width="17.28515625" style="212" bestFit="1" customWidth="1"/>
    <col min="8729" max="8729" width="11" style="212" bestFit="1" customWidth="1"/>
    <col min="8730" max="8730" width="19.85546875" style="212" bestFit="1" customWidth="1"/>
    <col min="8731" max="8733" width="9.140625" style="212" customWidth="1"/>
    <col min="8734" max="8734" width="16.7109375" style="212" customWidth="1"/>
    <col min="8735" max="8961" width="9.140625" style="212"/>
    <col min="8962" max="8962" width="11.5703125" style="212" customWidth="1"/>
    <col min="8963" max="8963" width="27.42578125" style="212" customWidth="1"/>
    <col min="8964" max="8964" width="134.28515625" style="212" customWidth="1"/>
    <col min="8965" max="8965" width="11.140625" style="212" customWidth="1"/>
    <col min="8966" max="8966" width="21.42578125" style="212" customWidth="1"/>
    <col min="8967" max="8967" width="19.42578125" style="212" customWidth="1"/>
    <col min="8968" max="8968" width="14.140625" style="212" customWidth="1"/>
    <col min="8969" max="8969" width="12.7109375" style="212" customWidth="1"/>
    <col min="8970" max="8970" width="23.42578125" style="212" customWidth="1"/>
    <col min="8971" max="8971" width="25.85546875" style="212" customWidth="1"/>
    <col min="8972" max="8972" width="23.7109375" style="212" customWidth="1"/>
    <col min="8973" max="8973" width="20.28515625" style="212" customWidth="1"/>
    <col min="8974" max="8974" width="24.140625" style="212" customWidth="1"/>
    <col min="8975" max="8975" width="18.7109375" style="212" bestFit="1" customWidth="1"/>
    <col min="8976" max="8976" width="12.140625" style="212" bestFit="1" customWidth="1"/>
    <col min="8977" max="8977" width="19.85546875" style="212" bestFit="1" customWidth="1"/>
    <col min="8978" max="8978" width="3.7109375" style="212" customWidth="1"/>
    <col min="8979" max="8979" width="20.140625" style="212" bestFit="1" customWidth="1"/>
    <col min="8980" max="8980" width="15.7109375" style="212" customWidth="1"/>
    <col min="8981" max="8981" width="3.7109375" style="212" customWidth="1"/>
    <col min="8982" max="8982" width="10.42578125" style="212" customWidth="1"/>
    <col min="8983" max="8983" width="22.7109375" style="212" customWidth="1"/>
    <col min="8984" max="8984" width="17.28515625" style="212" bestFit="1" customWidth="1"/>
    <col min="8985" max="8985" width="11" style="212" bestFit="1" customWidth="1"/>
    <col min="8986" max="8986" width="19.85546875" style="212" bestFit="1" customWidth="1"/>
    <col min="8987" max="8989" width="9.140625" style="212" customWidth="1"/>
    <col min="8990" max="8990" width="16.7109375" style="212" customWidth="1"/>
    <col min="8991" max="9217" width="9.140625" style="212"/>
    <col min="9218" max="9218" width="11.5703125" style="212" customWidth="1"/>
    <col min="9219" max="9219" width="27.42578125" style="212" customWidth="1"/>
    <col min="9220" max="9220" width="134.28515625" style="212" customWidth="1"/>
    <col min="9221" max="9221" width="11.140625" style="212" customWidth="1"/>
    <col min="9222" max="9222" width="21.42578125" style="212" customWidth="1"/>
    <col min="9223" max="9223" width="19.42578125" style="212" customWidth="1"/>
    <col min="9224" max="9224" width="14.140625" style="212" customWidth="1"/>
    <col min="9225" max="9225" width="12.7109375" style="212" customWidth="1"/>
    <col min="9226" max="9226" width="23.42578125" style="212" customWidth="1"/>
    <col min="9227" max="9227" width="25.85546875" style="212" customWidth="1"/>
    <col min="9228" max="9228" width="23.7109375" style="212" customWidth="1"/>
    <col min="9229" max="9229" width="20.28515625" style="212" customWidth="1"/>
    <col min="9230" max="9230" width="24.140625" style="212" customWidth="1"/>
    <col min="9231" max="9231" width="18.7109375" style="212" bestFit="1" customWidth="1"/>
    <col min="9232" max="9232" width="12.140625" style="212" bestFit="1" customWidth="1"/>
    <col min="9233" max="9233" width="19.85546875" style="212" bestFit="1" customWidth="1"/>
    <col min="9234" max="9234" width="3.7109375" style="212" customWidth="1"/>
    <col min="9235" max="9235" width="20.140625" style="212" bestFit="1" customWidth="1"/>
    <col min="9236" max="9236" width="15.7109375" style="212" customWidth="1"/>
    <col min="9237" max="9237" width="3.7109375" style="212" customWidth="1"/>
    <col min="9238" max="9238" width="10.42578125" style="212" customWidth="1"/>
    <col min="9239" max="9239" width="22.7109375" style="212" customWidth="1"/>
    <col min="9240" max="9240" width="17.28515625" style="212" bestFit="1" customWidth="1"/>
    <col min="9241" max="9241" width="11" style="212" bestFit="1" customWidth="1"/>
    <col min="9242" max="9242" width="19.85546875" style="212" bestFit="1" customWidth="1"/>
    <col min="9243" max="9245" width="9.140625" style="212" customWidth="1"/>
    <col min="9246" max="9246" width="16.7109375" style="212" customWidth="1"/>
    <col min="9247" max="9473" width="9.140625" style="212"/>
    <col min="9474" max="9474" width="11.5703125" style="212" customWidth="1"/>
    <col min="9475" max="9475" width="27.42578125" style="212" customWidth="1"/>
    <col min="9476" max="9476" width="134.28515625" style="212" customWidth="1"/>
    <col min="9477" max="9477" width="11.140625" style="212" customWidth="1"/>
    <col min="9478" max="9478" width="21.42578125" style="212" customWidth="1"/>
    <col min="9479" max="9479" width="19.42578125" style="212" customWidth="1"/>
    <col min="9480" max="9480" width="14.140625" style="212" customWidth="1"/>
    <col min="9481" max="9481" width="12.7109375" style="212" customWidth="1"/>
    <col min="9482" max="9482" width="23.42578125" style="212" customWidth="1"/>
    <col min="9483" max="9483" width="25.85546875" style="212" customWidth="1"/>
    <col min="9484" max="9484" width="23.7109375" style="212" customWidth="1"/>
    <col min="9485" max="9485" width="20.28515625" style="212" customWidth="1"/>
    <col min="9486" max="9486" width="24.140625" style="212" customWidth="1"/>
    <col min="9487" max="9487" width="18.7109375" style="212" bestFit="1" customWidth="1"/>
    <col min="9488" max="9488" width="12.140625" style="212" bestFit="1" customWidth="1"/>
    <col min="9489" max="9489" width="19.85546875" style="212" bestFit="1" customWidth="1"/>
    <col min="9490" max="9490" width="3.7109375" style="212" customWidth="1"/>
    <col min="9491" max="9491" width="20.140625" style="212" bestFit="1" customWidth="1"/>
    <col min="9492" max="9492" width="15.7109375" style="212" customWidth="1"/>
    <col min="9493" max="9493" width="3.7109375" style="212" customWidth="1"/>
    <col min="9494" max="9494" width="10.42578125" style="212" customWidth="1"/>
    <col min="9495" max="9495" width="22.7109375" style="212" customWidth="1"/>
    <col min="9496" max="9496" width="17.28515625" style="212" bestFit="1" customWidth="1"/>
    <col min="9497" max="9497" width="11" style="212" bestFit="1" customWidth="1"/>
    <col min="9498" max="9498" width="19.85546875" style="212" bestFit="1" customWidth="1"/>
    <col min="9499" max="9501" width="9.140625" style="212" customWidth="1"/>
    <col min="9502" max="9502" width="16.7109375" style="212" customWidth="1"/>
    <col min="9503" max="9729" width="9.140625" style="212"/>
    <col min="9730" max="9730" width="11.5703125" style="212" customWidth="1"/>
    <col min="9731" max="9731" width="27.42578125" style="212" customWidth="1"/>
    <col min="9732" max="9732" width="134.28515625" style="212" customWidth="1"/>
    <col min="9733" max="9733" width="11.140625" style="212" customWidth="1"/>
    <col min="9734" max="9734" width="21.42578125" style="212" customWidth="1"/>
    <col min="9735" max="9735" width="19.42578125" style="212" customWidth="1"/>
    <col min="9736" max="9736" width="14.140625" style="212" customWidth="1"/>
    <col min="9737" max="9737" width="12.7109375" style="212" customWidth="1"/>
    <col min="9738" max="9738" width="23.42578125" style="212" customWidth="1"/>
    <col min="9739" max="9739" width="25.85546875" style="212" customWidth="1"/>
    <col min="9740" max="9740" width="23.7109375" style="212" customWidth="1"/>
    <col min="9741" max="9741" width="20.28515625" style="212" customWidth="1"/>
    <col min="9742" max="9742" width="24.140625" style="212" customWidth="1"/>
    <col min="9743" max="9743" width="18.7109375" style="212" bestFit="1" customWidth="1"/>
    <col min="9744" max="9744" width="12.140625" style="212" bestFit="1" customWidth="1"/>
    <col min="9745" max="9745" width="19.85546875" style="212" bestFit="1" customWidth="1"/>
    <col min="9746" max="9746" width="3.7109375" style="212" customWidth="1"/>
    <col min="9747" max="9747" width="20.140625" style="212" bestFit="1" customWidth="1"/>
    <col min="9748" max="9748" width="15.7109375" style="212" customWidth="1"/>
    <col min="9749" max="9749" width="3.7109375" style="212" customWidth="1"/>
    <col min="9750" max="9750" width="10.42578125" style="212" customWidth="1"/>
    <col min="9751" max="9751" width="22.7109375" style="212" customWidth="1"/>
    <col min="9752" max="9752" width="17.28515625" style="212" bestFit="1" customWidth="1"/>
    <col min="9753" max="9753" width="11" style="212" bestFit="1" customWidth="1"/>
    <col min="9754" max="9754" width="19.85546875" style="212" bestFit="1" customWidth="1"/>
    <col min="9755" max="9757" width="9.140625" style="212" customWidth="1"/>
    <col min="9758" max="9758" width="16.7109375" style="212" customWidth="1"/>
    <col min="9759" max="9985" width="9.140625" style="212"/>
    <col min="9986" max="9986" width="11.5703125" style="212" customWidth="1"/>
    <col min="9987" max="9987" width="27.42578125" style="212" customWidth="1"/>
    <col min="9988" max="9988" width="134.28515625" style="212" customWidth="1"/>
    <col min="9989" max="9989" width="11.140625" style="212" customWidth="1"/>
    <col min="9990" max="9990" width="21.42578125" style="212" customWidth="1"/>
    <col min="9991" max="9991" width="19.42578125" style="212" customWidth="1"/>
    <col min="9992" max="9992" width="14.140625" style="212" customWidth="1"/>
    <col min="9993" max="9993" width="12.7109375" style="212" customWidth="1"/>
    <col min="9994" max="9994" width="23.42578125" style="212" customWidth="1"/>
    <col min="9995" max="9995" width="25.85546875" style="212" customWidth="1"/>
    <col min="9996" max="9996" width="23.7109375" style="212" customWidth="1"/>
    <col min="9997" max="9997" width="20.28515625" style="212" customWidth="1"/>
    <col min="9998" max="9998" width="24.140625" style="212" customWidth="1"/>
    <col min="9999" max="9999" width="18.7109375" style="212" bestFit="1" customWidth="1"/>
    <col min="10000" max="10000" width="12.140625" style="212" bestFit="1" customWidth="1"/>
    <col min="10001" max="10001" width="19.85546875" style="212" bestFit="1" customWidth="1"/>
    <col min="10002" max="10002" width="3.7109375" style="212" customWidth="1"/>
    <col min="10003" max="10003" width="20.140625" style="212" bestFit="1" customWidth="1"/>
    <col min="10004" max="10004" width="15.7109375" style="212" customWidth="1"/>
    <col min="10005" max="10005" width="3.7109375" style="212" customWidth="1"/>
    <col min="10006" max="10006" width="10.42578125" style="212" customWidth="1"/>
    <col min="10007" max="10007" width="22.7109375" style="212" customWidth="1"/>
    <col min="10008" max="10008" width="17.28515625" style="212" bestFit="1" customWidth="1"/>
    <col min="10009" max="10009" width="11" style="212" bestFit="1" customWidth="1"/>
    <col min="10010" max="10010" width="19.85546875" style="212" bestFit="1" customWidth="1"/>
    <col min="10011" max="10013" width="9.140625" style="212" customWidth="1"/>
    <col min="10014" max="10014" width="16.7109375" style="212" customWidth="1"/>
    <col min="10015" max="10241" width="9.140625" style="212"/>
    <col min="10242" max="10242" width="11.5703125" style="212" customWidth="1"/>
    <col min="10243" max="10243" width="27.42578125" style="212" customWidth="1"/>
    <col min="10244" max="10244" width="134.28515625" style="212" customWidth="1"/>
    <col min="10245" max="10245" width="11.140625" style="212" customWidth="1"/>
    <col min="10246" max="10246" width="21.42578125" style="212" customWidth="1"/>
    <col min="10247" max="10247" width="19.42578125" style="212" customWidth="1"/>
    <col min="10248" max="10248" width="14.140625" style="212" customWidth="1"/>
    <col min="10249" max="10249" width="12.7109375" style="212" customWidth="1"/>
    <col min="10250" max="10250" width="23.42578125" style="212" customWidth="1"/>
    <col min="10251" max="10251" width="25.85546875" style="212" customWidth="1"/>
    <col min="10252" max="10252" width="23.7109375" style="212" customWidth="1"/>
    <col min="10253" max="10253" width="20.28515625" style="212" customWidth="1"/>
    <col min="10254" max="10254" width="24.140625" style="212" customWidth="1"/>
    <col min="10255" max="10255" width="18.7109375" style="212" bestFit="1" customWidth="1"/>
    <col min="10256" max="10256" width="12.140625" style="212" bestFit="1" customWidth="1"/>
    <col min="10257" max="10257" width="19.85546875" style="212" bestFit="1" customWidth="1"/>
    <col min="10258" max="10258" width="3.7109375" style="212" customWidth="1"/>
    <col min="10259" max="10259" width="20.140625" style="212" bestFit="1" customWidth="1"/>
    <col min="10260" max="10260" width="15.7109375" style="212" customWidth="1"/>
    <col min="10261" max="10261" width="3.7109375" style="212" customWidth="1"/>
    <col min="10262" max="10262" width="10.42578125" style="212" customWidth="1"/>
    <col min="10263" max="10263" width="22.7109375" style="212" customWidth="1"/>
    <col min="10264" max="10264" width="17.28515625" style="212" bestFit="1" customWidth="1"/>
    <col min="10265" max="10265" width="11" style="212" bestFit="1" customWidth="1"/>
    <col min="10266" max="10266" width="19.85546875" style="212" bestFit="1" customWidth="1"/>
    <col min="10267" max="10269" width="9.140625" style="212" customWidth="1"/>
    <col min="10270" max="10270" width="16.7109375" style="212" customWidth="1"/>
    <col min="10271" max="10497" width="9.140625" style="212"/>
    <col min="10498" max="10498" width="11.5703125" style="212" customWidth="1"/>
    <col min="10499" max="10499" width="27.42578125" style="212" customWidth="1"/>
    <col min="10500" max="10500" width="134.28515625" style="212" customWidth="1"/>
    <col min="10501" max="10501" width="11.140625" style="212" customWidth="1"/>
    <col min="10502" max="10502" width="21.42578125" style="212" customWidth="1"/>
    <col min="10503" max="10503" width="19.42578125" style="212" customWidth="1"/>
    <col min="10504" max="10504" width="14.140625" style="212" customWidth="1"/>
    <col min="10505" max="10505" width="12.7109375" style="212" customWidth="1"/>
    <col min="10506" max="10506" width="23.42578125" style="212" customWidth="1"/>
    <col min="10507" max="10507" width="25.85546875" style="212" customWidth="1"/>
    <col min="10508" max="10508" width="23.7109375" style="212" customWidth="1"/>
    <col min="10509" max="10509" width="20.28515625" style="212" customWidth="1"/>
    <col min="10510" max="10510" width="24.140625" style="212" customWidth="1"/>
    <col min="10511" max="10511" width="18.7109375" style="212" bestFit="1" customWidth="1"/>
    <col min="10512" max="10512" width="12.140625" style="212" bestFit="1" customWidth="1"/>
    <col min="10513" max="10513" width="19.85546875" style="212" bestFit="1" customWidth="1"/>
    <col min="10514" max="10514" width="3.7109375" style="212" customWidth="1"/>
    <col min="10515" max="10515" width="20.140625" style="212" bestFit="1" customWidth="1"/>
    <col min="10516" max="10516" width="15.7109375" style="212" customWidth="1"/>
    <col min="10517" max="10517" width="3.7109375" style="212" customWidth="1"/>
    <col min="10518" max="10518" width="10.42578125" style="212" customWidth="1"/>
    <col min="10519" max="10519" width="22.7109375" style="212" customWidth="1"/>
    <col min="10520" max="10520" width="17.28515625" style="212" bestFit="1" customWidth="1"/>
    <col min="10521" max="10521" width="11" style="212" bestFit="1" customWidth="1"/>
    <col min="10522" max="10522" width="19.85546875" style="212" bestFit="1" customWidth="1"/>
    <col min="10523" max="10525" width="9.140625" style="212" customWidth="1"/>
    <col min="10526" max="10526" width="16.7109375" style="212" customWidth="1"/>
    <col min="10527" max="10753" width="9.140625" style="212"/>
    <col min="10754" max="10754" width="11.5703125" style="212" customWidth="1"/>
    <col min="10755" max="10755" width="27.42578125" style="212" customWidth="1"/>
    <col min="10756" max="10756" width="134.28515625" style="212" customWidth="1"/>
    <col min="10757" max="10757" width="11.140625" style="212" customWidth="1"/>
    <col min="10758" max="10758" width="21.42578125" style="212" customWidth="1"/>
    <col min="10759" max="10759" width="19.42578125" style="212" customWidth="1"/>
    <col min="10760" max="10760" width="14.140625" style="212" customWidth="1"/>
    <col min="10761" max="10761" width="12.7109375" style="212" customWidth="1"/>
    <col min="10762" max="10762" width="23.42578125" style="212" customWidth="1"/>
    <col min="10763" max="10763" width="25.85546875" style="212" customWidth="1"/>
    <col min="10764" max="10764" width="23.7109375" style="212" customWidth="1"/>
    <col min="10765" max="10765" width="20.28515625" style="212" customWidth="1"/>
    <col min="10766" max="10766" width="24.140625" style="212" customWidth="1"/>
    <col min="10767" max="10767" width="18.7109375" style="212" bestFit="1" customWidth="1"/>
    <col min="10768" max="10768" width="12.140625" style="212" bestFit="1" customWidth="1"/>
    <col min="10769" max="10769" width="19.85546875" style="212" bestFit="1" customWidth="1"/>
    <col min="10770" max="10770" width="3.7109375" style="212" customWidth="1"/>
    <col min="10771" max="10771" width="20.140625" style="212" bestFit="1" customWidth="1"/>
    <col min="10772" max="10772" width="15.7109375" style="212" customWidth="1"/>
    <col min="10773" max="10773" width="3.7109375" style="212" customWidth="1"/>
    <col min="10774" max="10774" width="10.42578125" style="212" customWidth="1"/>
    <col min="10775" max="10775" width="22.7109375" style="212" customWidth="1"/>
    <col min="10776" max="10776" width="17.28515625" style="212" bestFit="1" customWidth="1"/>
    <col min="10777" max="10777" width="11" style="212" bestFit="1" customWidth="1"/>
    <col min="10778" max="10778" width="19.85546875" style="212" bestFit="1" customWidth="1"/>
    <col min="10779" max="10781" width="9.140625" style="212" customWidth="1"/>
    <col min="10782" max="10782" width="16.7109375" style="212" customWidth="1"/>
    <col min="10783" max="11009" width="9.140625" style="212"/>
    <col min="11010" max="11010" width="11.5703125" style="212" customWidth="1"/>
    <col min="11011" max="11011" width="27.42578125" style="212" customWidth="1"/>
    <col min="11012" max="11012" width="134.28515625" style="212" customWidth="1"/>
    <col min="11013" max="11013" width="11.140625" style="212" customWidth="1"/>
    <col min="11014" max="11014" width="21.42578125" style="212" customWidth="1"/>
    <col min="11015" max="11015" width="19.42578125" style="212" customWidth="1"/>
    <col min="11016" max="11016" width="14.140625" style="212" customWidth="1"/>
    <col min="11017" max="11017" width="12.7109375" style="212" customWidth="1"/>
    <col min="11018" max="11018" width="23.42578125" style="212" customWidth="1"/>
    <col min="11019" max="11019" width="25.85546875" style="212" customWidth="1"/>
    <col min="11020" max="11020" width="23.7109375" style="212" customWidth="1"/>
    <col min="11021" max="11021" width="20.28515625" style="212" customWidth="1"/>
    <col min="11022" max="11022" width="24.140625" style="212" customWidth="1"/>
    <col min="11023" max="11023" width="18.7109375" style="212" bestFit="1" customWidth="1"/>
    <col min="11024" max="11024" width="12.140625" style="212" bestFit="1" customWidth="1"/>
    <col min="11025" max="11025" width="19.85546875" style="212" bestFit="1" customWidth="1"/>
    <col min="11026" max="11026" width="3.7109375" style="212" customWidth="1"/>
    <col min="11027" max="11027" width="20.140625" style="212" bestFit="1" customWidth="1"/>
    <col min="11028" max="11028" width="15.7109375" style="212" customWidth="1"/>
    <col min="11029" max="11029" width="3.7109375" style="212" customWidth="1"/>
    <col min="11030" max="11030" width="10.42578125" style="212" customWidth="1"/>
    <col min="11031" max="11031" width="22.7109375" style="212" customWidth="1"/>
    <col min="11032" max="11032" width="17.28515625" style="212" bestFit="1" customWidth="1"/>
    <col min="11033" max="11033" width="11" style="212" bestFit="1" customWidth="1"/>
    <col min="11034" max="11034" width="19.85546875" style="212" bestFit="1" customWidth="1"/>
    <col min="11035" max="11037" width="9.140625" style="212" customWidth="1"/>
    <col min="11038" max="11038" width="16.7109375" style="212" customWidth="1"/>
    <col min="11039" max="11265" width="9.140625" style="212"/>
    <col min="11266" max="11266" width="11.5703125" style="212" customWidth="1"/>
    <col min="11267" max="11267" width="27.42578125" style="212" customWidth="1"/>
    <col min="11268" max="11268" width="134.28515625" style="212" customWidth="1"/>
    <col min="11269" max="11269" width="11.140625" style="212" customWidth="1"/>
    <col min="11270" max="11270" width="21.42578125" style="212" customWidth="1"/>
    <col min="11271" max="11271" width="19.42578125" style="212" customWidth="1"/>
    <col min="11272" max="11272" width="14.140625" style="212" customWidth="1"/>
    <col min="11273" max="11273" width="12.7109375" style="212" customWidth="1"/>
    <col min="11274" max="11274" width="23.42578125" style="212" customWidth="1"/>
    <col min="11275" max="11275" width="25.85546875" style="212" customWidth="1"/>
    <col min="11276" max="11276" width="23.7109375" style="212" customWidth="1"/>
    <col min="11277" max="11277" width="20.28515625" style="212" customWidth="1"/>
    <col min="11278" max="11278" width="24.140625" style="212" customWidth="1"/>
    <col min="11279" max="11279" width="18.7109375" style="212" bestFit="1" customWidth="1"/>
    <col min="11280" max="11280" width="12.140625" style="212" bestFit="1" customWidth="1"/>
    <col min="11281" max="11281" width="19.85546875" style="212" bestFit="1" customWidth="1"/>
    <col min="11282" max="11282" width="3.7109375" style="212" customWidth="1"/>
    <col min="11283" max="11283" width="20.140625" style="212" bestFit="1" customWidth="1"/>
    <col min="11284" max="11284" width="15.7109375" style="212" customWidth="1"/>
    <col min="11285" max="11285" width="3.7109375" style="212" customWidth="1"/>
    <col min="11286" max="11286" width="10.42578125" style="212" customWidth="1"/>
    <col min="11287" max="11287" width="22.7109375" style="212" customWidth="1"/>
    <col min="11288" max="11288" width="17.28515625" style="212" bestFit="1" customWidth="1"/>
    <col min="11289" max="11289" width="11" style="212" bestFit="1" customWidth="1"/>
    <col min="11290" max="11290" width="19.85546875" style="212" bestFit="1" customWidth="1"/>
    <col min="11291" max="11293" width="9.140625" style="212" customWidth="1"/>
    <col min="11294" max="11294" width="16.7109375" style="212" customWidth="1"/>
    <col min="11295" max="11521" width="9.140625" style="212"/>
    <col min="11522" max="11522" width="11.5703125" style="212" customWidth="1"/>
    <col min="11523" max="11523" width="27.42578125" style="212" customWidth="1"/>
    <col min="11524" max="11524" width="134.28515625" style="212" customWidth="1"/>
    <col min="11525" max="11525" width="11.140625" style="212" customWidth="1"/>
    <col min="11526" max="11526" width="21.42578125" style="212" customWidth="1"/>
    <col min="11527" max="11527" width="19.42578125" style="212" customWidth="1"/>
    <col min="11528" max="11528" width="14.140625" style="212" customWidth="1"/>
    <col min="11529" max="11529" width="12.7109375" style="212" customWidth="1"/>
    <col min="11530" max="11530" width="23.42578125" style="212" customWidth="1"/>
    <col min="11531" max="11531" width="25.85546875" style="212" customWidth="1"/>
    <col min="11532" max="11532" width="23.7109375" style="212" customWidth="1"/>
    <col min="11533" max="11533" width="20.28515625" style="212" customWidth="1"/>
    <col min="11534" max="11534" width="24.140625" style="212" customWidth="1"/>
    <col min="11535" max="11535" width="18.7109375" style="212" bestFit="1" customWidth="1"/>
    <col min="11536" max="11536" width="12.140625" style="212" bestFit="1" customWidth="1"/>
    <col min="11537" max="11537" width="19.85546875" style="212" bestFit="1" customWidth="1"/>
    <col min="11538" max="11538" width="3.7109375" style="212" customWidth="1"/>
    <col min="11539" max="11539" width="20.140625" style="212" bestFit="1" customWidth="1"/>
    <col min="11540" max="11540" width="15.7109375" style="212" customWidth="1"/>
    <col min="11541" max="11541" width="3.7109375" style="212" customWidth="1"/>
    <col min="11542" max="11542" width="10.42578125" style="212" customWidth="1"/>
    <col min="11543" max="11543" width="22.7109375" style="212" customWidth="1"/>
    <col min="11544" max="11544" width="17.28515625" style="212" bestFit="1" customWidth="1"/>
    <col min="11545" max="11545" width="11" style="212" bestFit="1" customWidth="1"/>
    <col min="11546" max="11546" width="19.85546875" style="212" bestFit="1" customWidth="1"/>
    <col min="11547" max="11549" width="9.140625" style="212" customWidth="1"/>
    <col min="11550" max="11550" width="16.7109375" style="212" customWidth="1"/>
    <col min="11551" max="11777" width="9.140625" style="212"/>
    <col min="11778" max="11778" width="11.5703125" style="212" customWidth="1"/>
    <col min="11779" max="11779" width="27.42578125" style="212" customWidth="1"/>
    <col min="11780" max="11780" width="134.28515625" style="212" customWidth="1"/>
    <col min="11781" max="11781" width="11.140625" style="212" customWidth="1"/>
    <col min="11782" max="11782" width="21.42578125" style="212" customWidth="1"/>
    <col min="11783" max="11783" width="19.42578125" style="212" customWidth="1"/>
    <col min="11784" max="11784" width="14.140625" style="212" customWidth="1"/>
    <col min="11785" max="11785" width="12.7109375" style="212" customWidth="1"/>
    <col min="11786" max="11786" width="23.42578125" style="212" customWidth="1"/>
    <col min="11787" max="11787" width="25.85546875" style="212" customWidth="1"/>
    <col min="11788" max="11788" width="23.7109375" style="212" customWidth="1"/>
    <col min="11789" max="11789" width="20.28515625" style="212" customWidth="1"/>
    <col min="11790" max="11790" width="24.140625" style="212" customWidth="1"/>
    <col min="11791" max="11791" width="18.7109375" style="212" bestFit="1" customWidth="1"/>
    <col min="11792" max="11792" width="12.140625" style="212" bestFit="1" customWidth="1"/>
    <col min="11793" max="11793" width="19.85546875" style="212" bestFit="1" customWidth="1"/>
    <col min="11794" max="11794" width="3.7109375" style="212" customWidth="1"/>
    <col min="11795" max="11795" width="20.140625" style="212" bestFit="1" customWidth="1"/>
    <col min="11796" max="11796" width="15.7109375" style="212" customWidth="1"/>
    <col min="11797" max="11797" width="3.7109375" style="212" customWidth="1"/>
    <col min="11798" max="11798" width="10.42578125" style="212" customWidth="1"/>
    <col min="11799" max="11799" width="22.7109375" style="212" customWidth="1"/>
    <col min="11800" max="11800" width="17.28515625" style="212" bestFit="1" customWidth="1"/>
    <col min="11801" max="11801" width="11" style="212" bestFit="1" customWidth="1"/>
    <col min="11802" max="11802" width="19.85546875" style="212" bestFit="1" customWidth="1"/>
    <col min="11803" max="11805" width="9.140625" style="212" customWidth="1"/>
    <col min="11806" max="11806" width="16.7109375" style="212" customWidth="1"/>
    <col min="11807" max="12033" width="9.140625" style="212"/>
    <col min="12034" max="12034" width="11.5703125" style="212" customWidth="1"/>
    <col min="12035" max="12035" width="27.42578125" style="212" customWidth="1"/>
    <col min="12036" max="12036" width="134.28515625" style="212" customWidth="1"/>
    <col min="12037" max="12037" width="11.140625" style="212" customWidth="1"/>
    <col min="12038" max="12038" width="21.42578125" style="212" customWidth="1"/>
    <col min="12039" max="12039" width="19.42578125" style="212" customWidth="1"/>
    <col min="12040" max="12040" width="14.140625" style="212" customWidth="1"/>
    <col min="12041" max="12041" width="12.7109375" style="212" customWidth="1"/>
    <col min="12042" max="12042" width="23.42578125" style="212" customWidth="1"/>
    <col min="12043" max="12043" width="25.85546875" style="212" customWidth="1"/>
    <col min="12044" max="12044" width="23.7109375" style="212" customWidth="1"/>
    <col min="12045" max="12045" width="20.28515625" style="212" customWidth="1"/>
    <col min="12046" max="12046" width="24.140625" style="212" customWidth="1"/>
    <col min="12047" max="12047" width="18.7109375" style="212" bestFit="1" customWidth="1"/>
    <col min="12048" max="12048" width="12.140625" style="212" bestFit="1" customWidth="1"/>
    <col min="12049" max="12049" width="19.85546875" style="212" bestFit="1" customWidth="1"/>
    <col min="12050" max="12050" width="3.7109375" style="212" customWidth="1"/>
    <col min="12051" max="12051" width="20.140625" style="212" bestFit="1" customWidth="1"/>
    <col min="12052" max="12052" width="15.7109375" style="212" customWidth="1"/>
    <col min="12053" max="12053" width="3.7109375" style="212" customWidth="1"/>
    <col min="12054" max="12054" width="10.42578125" style="212" customWidth="1"/>
    <col min="12055" max="12055" width="22.7109375" style="212" customWidth="1"/>
    <col min="12056" max="12056" width="17.28515625" style="212" bestFit="1" customWidth="1"/>
    <col min="12057" max="12057" width="11" style="212" bestFit="1" customWidth="1"/>
    <col min="12058" max="12058" width="19.85546875" style="212" bestFit="1" customWidth="1"/>
    <col min="12059" max="12061" width="9.140625" style="212" customWidth="1"/>
    <col min="12062" max="12062" width="16.7109375" style="212" customWidth="1"/>
    <col min="12063" max="12289" width="9.140625" style="212"/>
    <col min="12290" max="12290" width="11.5703125" style="212" customWidth="1"/>
    <col min="12291" max="12291" width="27.42578125" style="212" customWidth="1"/>
    <col min="12292" max="12292" width="134.28515625" style="212" customWidth="1"/>
    <col min="12293" max="12293" width="11.140625" style="212" customWidth="1"/>
    <col min="12294" max="12294" width="21.42578125" style="212" customWidth="1"/>
    <col min="12295" max="12295" width="19.42578125" style="212" customWidth="1"/>
    <col min="12296" max="12296" width="14.140625" style="212" customWidth="1"/>
    <col min="12297" max="12297" width="12.7109375" style="212" customWidth="1"/>
    <col min="12298" max="12298" width="23.42578125" style="212" customWidth="1"/>
    <col min="12299" max="12299" width="25.85546875" style="212" customWidth="1"/>
    <col min="12300" max="12300" width="23.7109375" style="212" customWidth="1"/>
    <col min="12301" max="12301" width="20.28515625" style="212" customWidth="1"/>
    <col min="12302" max="12302" width="24.140625" style="212" customWidth="1"/>
    <col min="12303" max="12303" width="18.7109375" style="212" bestFit="1" customWidth="1"/>
    <col min="12304" max="12304" width="12.140625" style="212" bestFit="1" customWidth="1"/>
    <col min="12305" max="12305" width="19.85546875" style="212" bestFit="1" customWidth="1"/>
    <col min="12306" max="12306" width="3.7109375" style="212" customWidth="1"/>
    <col min="12307" max="12307" width="20.140625" style="212" bestFit="1" customWidth="1"/>
    <col min="12308" max="12308" width="15.7109375" style="212" customWidth="1"/>
    <col min="12309" max="12309" width="3.7109375" style="212" customWidth="1"/>
    <col min="12310" max="12310" width="10.42578125" style="212" customWidth="1"/>
    <col min="12311" max="12311" width="22.7109375" style="212" customWidth="1"/>
    <col min="12312" max="12312" width="17.28515625" style="212" bestFit="1" customWidth="1"/>
    <col min="12313" max="12313" width="11" style="212" bestFit="1" customWidth="1"/>
    <col min="12314" max="12314" width="19.85546875" style="212" bestFit="1" customWidth="1"/>
    <col min="12315" max="12317" width="9.140625" style="212" customWidth="1"/>
    <col min="12318" max="12318" width="16.7109375" style="212" customWidth="1"/>
    <col min="12319" max="12545" width="9.140625" style="212"/>
    <col min="12546" max="12546" width="11.5703125" style="212" customWidth="1"/>
    <col min="12547" max="12547" width="27.42578125" style="212" customWidth="1"/>
    <col min="12548" max="12548" width="134.28515625" style="212" customWidth="1"/>
    <col min="12549" max="12549" width="11.140625" style="212" customWidth="1"/>
    <col min="12550" max="12550" width="21.42578125" style="212" customWidth="1"/>
    <col min="12551" max="12551" width="19.42578125" style="212" customWidth="1"/>
    <col min="12552" max="12552" width="14.140625" style="212" customWidth="1"/>
    <col min="12553" max="12553" width="12.7109375" style="212" customWidth="1"/>
    <col min="12554" max="12554" width="23.42578125" style="212" customWidth="1"/>
    <col min="12555" max="12555" width="25.85546875" style="212" customWidth="1"/>
    <col min="12556" max="12556" width="23.7109375" style="212" customWidth="1"/>
    <col min="12557" max="12557" width="20.28515625" style="212" customWidth="1"/>
    <col min="12558" max="12558" width="24.140625" style="212" customWidth="1"/>
    <col min="12559" max="12559" width="18.7109375" style="212" bestFit="1" customWidth="1"/>
    <col min="12560" max="12560" width="12.140625" style="212" bestFit="1" customWidth="1"/>
    <col min="12561" max="12561" width="19.85546875" style="212" bestFit="1" customWidth="1"/>
    <col min="12562" max="12562" width="3.7109375" style="212" customWidth="1"/>
    <col min="12563" max="12563" width="20.140625" style="212" bestFit="1" customWidth="1"/>
    <col min="12564" max="12564" width="15.7109375" style="212" customWidth="1"/>
    <col min="12565" max="12565" width="3.7109375" style="212" customWidth="1"/>
    <col min="12566" max="12566" width="10.42578125" style="212" customWidth="1"/>
    <col min="12567" max="12567" width="22.7109375" style="212" customWidth="1"/>
    <col min="12568" max="12568" width="17.28515625" style="212" bestFit="1" customWidth="1"/>
    <col min="12569" max="12569" width="11" style="212" bestFit="1" customWidth="1"/>
    <col min="12570" max="12570" width="19.85546875" style="212" bestFit="1" customWidth="1"/>
    <col min="12571" max="12573" width="9.140625" style="212" customWidth="1"/>
    <col min="12574" max="12574" width="16.7109375" style="212" customWidth="1"/>
    <col min="12575" max="12801" width="9.140625" style="212"/>
    <col min="12802" max="12802" width="11.5703125" style="212" customWidth="1"/>
    <col min="12803" max="12803" width="27.42578125" style="212" customWidth="1"/>
    <col min="12804" max="12804" width="134.28515625" style="212" customWidth="1"/>
    <col min="12805" max="12805" width="11.140625" style="212" customWidth="1"/>
    <col min="12806" max="12806" width="21.42578125" style="212" customWidth="1"/>
    <col min="12807" max="12807" width="19.42578125" style="212" customWidth="1"/>
    <col min="12808" max="12808" width="14.140625" style="212" customWidth="1"/>
    <col min="12809" max="12809" width="12.7109375" style="212" customWidth="1"/>
    <col min="12810" max="12810" width="23.42578125" style="212" customWidth="1"/>
    <col min="12811" max="12811" width="25.85546875" style="212" customWidth="1"/>
    <col min="12812" max="12812" width="23.7109375" style="212" customWidth="1"/>
    <col min="12813" max="12813" width="20.28515625" style="212" customWidth="1"/>
    <col min="12814" max="12814" width="24.140625" style="212" customWidth="1"/>
    <col min="12815" max="12815" width="18.7109375" style="212" bestFit="1" customWidth="1"/>
    <col min="12816" max="12816" width="12.140625" style="212" bestFit="1" customWidth="1"/>
    <col min="12817" max="12817" width="19.85546875" style="212" bestFit="1" customWidth="1"/>
    <col min="12818" max="12818" width="3.7109375" style="212" customWidth="1"/>
    <col min="12819" max="12819" width="20.140625" style="212" bestFit="1" customWidth="1"/>
    <col min="12820" max="12820" width="15.7109375" style="212" customWidth="1"/>
    <col min="12821" max="12821" width="3.7109375" style="212" customWidth="1"/>
    <col min="12822" max="12822" width="10.42578125" style="212" customWidth="1"/>
    <col min="12823" max="12823" width="22.7109375" style="212" customWidth="1"/>
    <col min="12824" max="12824" width="17.28515625" style="212" bestFit="1" customWidth="1"/>
    <col min="12825" max="12825" width="11" style="212" bestFit="1" customWidth="1"/>
    <col min="12826" max="12826" width="19.85546875" style="212" bestFit="1" customWidth="1"/>
    <col min="12827" max="12829" width="9.140625" style="212" customWidth="1"/>
    <col min="12830" max="12830" width="16.7109375" style="212" customWidth="1"/>
    <col min="12831" max="13057" width="9.140625" style="212"/>
    <col min="13058" max="13058" width="11.5703125" style="212" customWidth="1"/>
    <col min="13059" max="13059" width="27.42578125" style="212" customWidth="1"/>
    <col min="13060" max="13060" width="134.28515625" style="212" customWidth="1"/>
    <col min="13061" max="13061" width="11.140625" style="212" customWidth="1"/>
    <col min="13062" max="13062" width="21.42578125" style="212" customWidth="1"/>
    <col min="13063" max="13063" width="19.42578125" style="212" customWidth="1"/>
    <col min="13064" max="13064" width="14.140625" style="212" customWidth="1"/>
    <col min="13065" max="13065" width="12.7109375" style="212" customWidth="1"/>
    <col min="13066" max="13066" width="23.42578125" style="212" customWidth="1"/>
    <col min="13067" max="13067" width="25.85546875" style="212" customWidth="1"/>
    <col min="13068" max="13068" width="23.7109375" style="212" customWidth="1"/>
    <col min="13069" max="13069" width="20.28515625" style="212" customWidth="1"/>
    <col min="13070" max="13070" width="24.140625" style="212" customWidth="1"/>
    <col min="13071" max="13071" width="18.7109375" style="212" bestFit="1" customWidth="1"/>
    <col min="13072" max="13072" width="12.140625" style="212" bestFit="1" customWidth="1"/>
    <col min="13073" max="13073" width="19.85546875" style="212" bestFit="1" customWidth="1"/>
    <col min="13074" max="13074" width="3.7109375" style="212" customWidth="1"/>
    <col min="13075" max="13075" width="20.140625" style="212" bestFit="1" customWidth="1"/>
    <col min="13076" max="13076" width="15.7109375" style="212" customWidth="1"/>
    <col min="13077" max="13077" width="3.7109375" style="212" customWidth="1"/>
    <col min="13078" max="13078" width="10.42578125" style="212" customWidth="1"/>
    <col min="13079" max="13079" width="22.7109375" style="212" customWidth="1"/>
    <col min="13080" max="13080" width="17.28515625" style="212" bestFit="1" customWidth="1"/>
    <col min="13081" max="13081" width="11" style="212" bestFit="1" customWidth="1"/>
    <col min="13082" max="13082" width="19.85546875" style="212" bestFit="1" customWidth="1"/>
    <col min="13083" max="13085" width="9.140625" style="212" customWidth="1"/>
    <col min="13086" max="13086" width="16.7109375" style="212" customWidth="1"/>
    <col min="13087" max="13313" width="9.140625" style="212"/>
    <col min="13314" max="13314" width="11.5703125" style="212" customWidth="1"/>
    <col min="13315" max="13315" width="27.42578125" style="212" customWidth="1"/>
    <col min="13316" max="13316" width="134.28515625" style="212" customWidth="1"/>
    <col min="13317" max="13317" width="11.140625" style="212" customWidth="1"/>
    <col min="13318" max="13318" width="21.42578125" style="212" customWidth="1"/>
    <col min="13319" max="13319" width="19.42578125" style="212" customWidth="1"/>
    <col min="13320" max="13320" width="14.140625" style="212" customWidth="1"/>
    <col min="13321" max="13321" width="12.7109375" style="212" customWidth="1"/>
    <col min="13322" max="13322" width="23.42578125" style="212" customWidth="1"/>
    <col min="13323" max="13323" width="25.85546875" style="212" customWidth="1"/>
    <col min="13324" max="13324" width="23.7109375" style="212" customWidth="1"/>
    <col min="13325" max="13325" width="20.28515625" style="212" customWidth="1"/>
    <col min="13326" max="13326" width="24.140625" style="212" customWidth="1"/>
    <col min="13327" max="13327" width="18.7109375" style="212" bestFit="1" customWidth="1"/>
    <col min="13328" max="13328" width="12.140625" style="212" bestFit="1" customWidth="1"/>
    <col min="13329" max="13329" width="19.85546875" style="212" bestFit="1" customWidth="1"/>
    <col min="13330" max="13330" width="3.7109375" style="212" customWidth="1"/>
    <col min="13331" max="13331" width="20.140625" style="212" bestFit="1" customWidth="1"/>
    <col min="13332" max="13332" width="15.7109375" style="212" customWidth="1"/>
    <col min="13333" max="13333" width="3.7109375" style="212" customWidth="1"/>
    <col min="13334" max="13334" width="10.42578125" style="212" customWidth="1"/>
    <col min="13335" max="13335" width="22.7109375" style="212" customWidth="1"/>
    <col min="13336" max="13336" width="17.28515625" style="212" bestFit="1" customWidth="1"/>
    <col min="13337" max="13337" width="11" style="212" bestFit="1" customWidth="1"/>
    <col min="13338" max="13338" width="19.85546875" style="212" bestFit="1" customWidth="1"/>
    <col min="13339" max="13341" width="9.140625" style="212" customWidth="1"/>
    <col min="13342" max="13342" width="16.7109375" style="212" customWidth="1"/>
    <col min="13343" max="13569" width="9.140625" style="212"/>
    <col min="13570" max="13570" width="11.5703125" style="212" customWidth="1"/>
    <col min="13571" max="13571" width="27.42578125" style="212" customWidth="1"/>
    <col min="13572" max="13572" width="134.28515625" style="212" customWidth="1"/>
    <col min="13573" max="13573" width="11.140625" style="212" customWidth="1"/>
    <col min="13574" max="13574" width="21.42578125" style="212" customWidth="1"/>
    <col min="13575" max="13575" width="19.42578125" style="212" customWidth="1"/>
    <col min="13576" max="13576" width="14.140625" style="212" customWidth="1"/>
    <col min="13577" max="13577" width="12.7109375" style="212" customWidth="1"/>
    <col min="13578" max="13578" width="23.42578125" style="212" customWidth="1"/>
    <col min="13579" max="13579" width="25.85546875" style="212" customWidth="1"/>
    <col min="13580" max="13580" width="23.7109375" style="212" customWidth="1"/>
    <col min="13581" max="13581" width="20.28515625" style="212" customWidth="1"/>
    <col min="13582" max="13582" width="24.140625" style="212" customWidth="1"/>
    <col min="13583" max="13583" width="18.7109375" style="212" bestFit="1" customWidth="1"/>
    <col min="13584" max="13584" width="12.140625" style="212" bestFit="1" customWidth="1"/>
    <col min="13585" max="13585" width="19.85546875" style="212" bestFit="1" customWidth="1"/>
    <col min="13586" max="13586" width="3.7109375" style="212" customWidth="1"/>
    <col min="13587" max="13587" width="20.140625" style="212" bestFit="1" customWidth="1"/>
    <col min="13588" max="13588" width="15.7109375" style="212" customWidth="1"/>
    <col min="13589" max="13589" width="3.7109375" style="212" customWidth="1"/>
    <col min="13590" max="13590" width="10.42578125" style="212" customWidth="1"/>
    <col min="13591" max="13591" width="22.7109375" style="212" customWidth="1"/>
    <col min="13592" max="13592" width="17.28515625" style="212" bestFit="1" customWidth="1"/>
    <col min="13593" max="13593" width="11" style="212" bestFit="1" customWidth="1"/>
    <col min="13594" max="13594" width="19.85546875" style="212" bestFit="1" customWidth="1"/>
    <col min="13595" max="13597" width="9.140625" style="212" customWidth="1"/>
    <col min="13598" max="13598" width="16.7109375" style="212" customWidth="1"/>
    <col min="13599" max="13825" width="9.140625" style="212"/>
    <col min="13826" max="13826" width="11.5703125" style="212" customWidth="1"/>
    <col min="13827" max="13827" width="27.42578125" style="212" customWidth="1"/>
    <col min="13828" max="13828" width="134.28515625" style="212" customWidth="1"/>
    <col min="13829" max="13829" width="11.140625" style="212" customWidth="1"/>
    <col min="13830" max="13830" width="21.42578125" style="212" customWidth="1"/>
    <col min="13831" max="13831" width="19.42578125" style="212" customWidth="1"/>
    <col min="13832" max="13832" width="14.140625" style="212" customWidth="1"/>
    <col min="13833" max="13833" width="12.7109375" style="212" customWidth="1"/>
    <col min="13834" max="13834" width="23.42578125" style="212" customWidth="1"/>
    <col min="13835" max="13835" width="25.85546875" style="212" customWidth="1"/>
    <col min="13836" max="13836" width="23.7109375" style="212" customWidth="1"/>
    <col min="13837" max="13837" width="20.28515625" style="212" customWidth="1"/>
    <col min="13838" max="13838" width="24.140625" style="212" customWidth="1"/>
    <col min="13839" max="13839" width="18.7109375" style="212" bestFit="1" customWidth="1"/>
    <col min="13840" max="13840" width="12.140625" style="212" bestFit="1" customWidth="1"/>
    <col min="13841" max="13841" width="19.85546875" style="212" bestFit="1" customWidth="1"/>
    <col min="13842" max="13842" width="3.7109375" style="212" customWidth="1"/>
    <col min="13843" max="13843" width="20.140625" style="212" bestFit="1" customWidth="1"/>
    <col min="13844" max="13844" width="15.7109375" style="212" customWidth="1"/>
    <col min="13845" max="13845" width="3.7109375" style="212" customWidth="1"/>
    <col min="13846" max="13846" width="10.42578125" style="212" customWidth="1"/>
    <col min="13847" max="13847" width="22.7109375" style="212" customWidth="1"/>
    <col min="13848" max="13848" width="17.28515625" style="212" bestFit="1" customWidth="1"/>
    <col min="13849" max="13849" width="11" style="212" bestFit="1" customWidth="1"/>
    <col min="13850" max="13850" width="19.85546875" style="212" bestFit="1" customWidth="1"/>
    <col min="13851" max="13853" width="9.140625" style="212" customWidth="1"/>
    <col min="13854" max="13854" width="16.7109375" style="212" customWidth="1"/>
    <col min="13855" max="14081" width="9.140625" style="212"/>
    <col min="14082" max="14082" width="11.5703125" style="212" customWidth="1"/>
    <col min="14083" max="14083" width="27.42578125" style="212" customWidth="1"/>
    <col min="14084" max="14084" width="134.28515625" style="212" customWidth="1"/>
    <col min="14085" max="14085" width="11.140625" style="212" customWidth="1"/>
    <col min="14086" max="14086" width="21.42578125" style="212" customWidth="1"/>
    <col min="14087" max="14087" width="19.42578125" style="212" customWidth="1"/>
    <col min="14088" max="14088" width="14.140625" style="212" customWidth="1"/>
    <col min="14089" max="14089" width="12.7109375" style="212" customWidth="1"/>
    <col min="14090" max="14090" width="23.42578125" style="212" customWidth="1"/>
    <col min="14091" max="14091" width="25.85546875" style="212" customWidth="1"/>
    <col min="14092" max="14092" width="23.7109375" style="212" customWidth="1"/>
    <col min="14093" max="14093" width="20.28515625" style="212" customWidth="1"/>
    <col min="14094" max="14094" width="24.140625" style="212" customWidth="1"/>
    <col min="14095" max="14095" width="18.7109375" style="212" bestFit="1" customWidth="1"/>
    <col min="14096" max="14096" width="12.140625" style="212" bestFit="1" customWidth="1"/>
    <col min="14097" max="14097" width="19.85546875" style="212" bestFit="1" customWidth="1"/>
    <col min="14098" max="14098" width="3.7109375" style="212" customWidth="1"/>
    <col min="14099" max="14099" width="20.140625" style="212" bestFit="1" customWidth="1"/>
    <col min="14100" max="14100" width="15.7109375" style="212" customWidth="1"/>
    <col min="14101" max="14101" width="3.7109375" style="212" customWidth="1"/>
    <col min="14102" max="14102" width="10.42578125" style="212" customWidth="1"/>
    <col min="14103" max="14103" width="22.7109375" style="212" customWidth="1"/>
    <col min="14104" max="14104" width="17.28515625" style="212" bestFit="1" customWidth="1"/>
    <col min="14105" max="14105" width="11" style="212" bestFit="1" customWidth="1"/>
    <col min="14106" max="14106" width="19.85546875" style="212" bestFit="1" customWidth="1"/>
    <col min="14107" max="14109" width="9.140625" style="212" customWidth="1"/>
    <col min="14110" max="14110" width="16.7109375" style="212" customWidth="1"/>
    <col min="14111" max="14337" width="9.140625" style="212"/>
    <col min="14338" max="14338" width="11.5703125" style="212" customWidth="1"/>
    <col min="14339" max="14339" width="27.42578125" style="212" customWidth="1"/>
    <col min="14340" max="14340" width="134.28515625" style="212" customWidth="1"/>
    <col min="14341" max="14341" width="11.140625" style="212" customWidth="1"/>
    <col min="14342" max="14342" width="21.42578125" style="212" customWidth="1"/>
    <col min="14343" max="14343" width="19.42578125" style="212" customWidth="1"/>
    <col min="14344" max="14344" width="14.140625" style="212" customWidth="1"/>
    <col min="14345" max="14345" width="12.7109375" style="212" customWidth="1"/>
    <col min="14346" max="14346" width="23.42578125" style="212" customWidth="1"/>
    <col min="14347" max="14347" width="25.85546875" style="212" customWidth="1"/>
    <col min="14348" max="14348" width="23.7109375" style="212" customWidth="1"/>
    <col min="14349" max="14349" width="20.28515625" style="212" customWidth="1"/>
    <col min="14350" max="14350" width="24.140625" style="212" customWidth="1"/>
    <col min="14351" max="14351" width="18.7109375" style="212" bestFit="1" customWidth="1"/>
    <col min="14352" max="14352" width="12.140625" style="212" bestFit="1" customWidth="1"/>
    <col min="14353" max="14353" width="19.85546875" style="212" bestFit="1" customWidth="1"/>
    <col min="14354" max="14354" width="3.7109375" style="212" customWidth="1"/>
    <col min="14355" max="14355" width="20.140625" style="212" bestFit="1" customWidth="1"/>
    <col min="14356" max="14356" width="15.7109375" style="212" customWidth="1"/>
    <col min="14357" max="14357" width="3.7109375" style="212" customWidth="1"/>
    <col min="14358" max="14358" width="10.42578125" style="212" customWidth="1"/>
    <col min="14359" max="14359" width="22.7109375" style="212" customWidth="1"/>
    <col min="14360" max="14360" width="17.28515625" style="212" bestFit="1" customWidth="1"/>
    <col min="14361" max="14361" width="11" style="212" bestFit="1" customWidth="1"/>
    <col min="14362" max="14362" width="19.85546875" style="212" bestFit="1" customWidth="1"/>
    <col min="14363" max="14365" width="9.140625" style="212" customWidth="1"/>
    <col min="14366" max="14366" width="16.7109375" style="212" customWidth="1"/>
    <col min="14367" max="14593" width="9.140625" style="212"/>
    <col min="14594" max="14594" width="11.5703125" style="212" customWidth="1"/>
    <col min="14595" max="14595" width="27.42578125" style="212" customWidth="1"/>
    <col min="14596" max="14596" width="134.28515625" style="212" customWidth="1"/>
    <col min="14597" max="14597" width="11.140625" style="212" customWidth="1"/>
    <col min="14598" max="14598" width="21.42578125" style="212" customWidth="1"/>
    <col min="14599" max="14599" width="19.42578125" style="212" customWidth="1"/>
    <col min="14600" max="14600" width="14.140625" style="212" customWidth="1"/>
    <col min="14601" max="14601" width="12.7109375" style="212" customWidth="1"/>
    <col min="14602" max="14602" width="23.42578125" style="212" customWidth="1"/>
    <col min="14603" max="14603" width="25.85546875" style="212" customWidth="1"/>
    <col min="14604" max="14604" width="23.7109375" style="212" customWidth="1"/>
    <col min="14605" max="14605" width="20.28515625" style="212" customWidth="1"/>
    <col min="14606" max="14606" width="24.140625" style="212" customWidth="1"/>
    <col min="14607" max="14607" width="18.7109375" style="212" bestFit="1" customWidth="1"/>
    <col min="14608" max="14608" width="12.140625" style="212" bestFit="1" customWidth="1"/>
    <col min="14609" max="14609" width="19.85546875" style="212" bestFit="1" customWidth="1"/>
    <col min="14610" max="14610" width="3.7109375" style="212" customWidth="1"/>
    <col min="14611" max="14611" width="20.140625" style="212" bestFit="1" customWidth="1"/>
    <col min="14612" max="14612" width="15.7109375" style="212" customWidth="1"/>
    <col min="14613" max="14613" width="3.7109375" style="212" customWidth="1"/>
    <col min="14614" max="14614" width="10.42578125" style="212" customWidth="1"/>
    <col min="14615" max="14615" width="22.7109375" style="212" customWidth="1"/>
    <col min="14616" max="14616" width="17.28515625" style="212" bestFit="1" customWidth="1"/>
    <col min="14617" max="14617" width="11" style="212" bestFit="1" customWidth="1"/>
    <col min="14618" max="14618" width="19.85546875" style="212" bestFit="1" customWidth="1"/>
    <col min="14619" max="14621" width="9.140625" style="212" customWidth="1"/>
    <col min="14622" max="14622" width="16.7109375" style="212" customWidth="1"/>
    <col min="14623" max="14849" width="9.140625" style="212"/>
    <col min="14850" max="14850" width="11.5703125" style="212" customWidth="1"/>
    <col min="14851" max="14851" width="27.42578125" style="212" customWidth="1"/>
    <col min="14852" max="14852" width="134.28515625" style="212" customWidth="1"/>
    <col min="14853" max="14853" width="11.140625" style="212" customWidth="1"/>
    <col min="14854" max="14854" width="21.42578125" style="212" customWidth="1"/>
    <col min="14855" max="14855" width="19.42578125" style="212" customWidth="1"/>
    <col min="14856" max="14856" width="14.140625" style="212" customWidth="1"/>
    <col min="14857" max="14857" width="12.7109375" style="212" customWidth="1"/>
    <col min="14858" max="14858" width="23.42578125" style="212" customWidth="1"/>
    <col min="14859" max="14859" width="25.85546875" style="212" customWidth="1"/>
    <col min="14860" max="14860" width="23.7109375" style="212" customWidth="1"/>
    <col min="14861" max="14861" width="20.28515625" style="212" customWidth="1"/>
    <col min="14862" max="14862" width="24.140625" style="212" customWidth="1"/>
    <col min="14863" max="14863" width="18.7109375" style="212" bestFit="1" customWidth="1"/>
    <col min="14864" max="14864" width="12.140625" style="212" bestFit="1" customWidth="1"/>
    <col min="14865" max="14865" width="19.85546875" style="212" bestFit="1" customWidth="1"/>
    <col min="14866" max="14866" width="3.7109375" style="212" customWidth="1"/>
    <col min="14867" max="14867" width="20.140625" style="212" bestFit="1" customWidth="1"/>
    <col min="14868" max="14868" width="15.7109375" style="212" customWidth="1"/>
    <col min="14869" max="14869" width="3.7109375" style="212" customWidth="1"/>
    <col min="14870" max="14870" width="10.42578125" style="212" customWidth="1"/>
    <col min="14871" max="14871" width="22.7109375" style="212" customWidth="1"/>
    <col min="14872" max="14872" width="17.28515625" style="212" bestFit="1" customWidth="1"/>
    <col min="14873" max="14873" width="11" style="212" bestFit="1" customWidth="1"/>
    <col min="14874" max="14874" width="19.85546875" style="212" bestFit="1" customWidth="1"/>
    <col min="14875" max="14877" width="9.140625" style="212" customWidth="1"/>
    <col min="14878" max="14878" width="16.7109375" style="212" customWidth="1"/>
    <col min="14879" max="15105" width="9.140625" style="212"/>
    <col min="15106" max="15106" width="11.5703125" style="212" customWidth="1"/>
    <col min="15107" max="15107" width="27.42578125" style="212" customWidth="1"/>
    <col min="15108" max="15108" width="134.28515625" style="212" customWidth="1"/>
    <col min="15109" max="15109" width="11.140625" style="212" customWidth="1"/>
    <col min="15110" max="15110" width="21.42578125" style="212" customWidth="1"/>
    <col min="15111" max="15111" width="19.42578125" style="212" customWidth="1"/>
    <col min="15112" max="15112" width="14.140625" style="212" customWidth="1"/>
    <col min="15113" max="15113" width="12.7109375" style="212" customWidth="1"/>
    <col min="15114" max="15114" width="23.42578125" style="212" customWidth="1"/>
    <col min="15115" max="15115" width="25.85546875" style="212" customWidth="1"/>
    <col min="15116" max="15116" width="23.7109375" style="212" customWidth="1"/>
    <col min="15117" max="15117" width="20.28515625" style="212" customWidth="1"/>
    <col min="15118" max="15118" width="24.140625" style="212" customWidth="1"/>
    <col min="15119" max="15119" width="18.7109375" style="212" bestFit="1" customWidth="1"/>
    <col min="15120" max="15120" width="12.140625" style="212" bestFit="1" customWidth="1"/>
    <col min="15121" max="15121" width="19.85546875" style="212" bestFit="1" customWidth="1"/>
    <col min="15122" max="15122" width="3.7109375" style="212" customWidth="1"/>
    <col min="15123" max="15123" width="20.140625" style="212" bestFit="1" customWidth="1"/>
    <col min="15124" max="15124" width="15.7109375" style="212" customWidth="1"/>
    <col min="15125" max="15125" width="3.7109375" style="212" customWidth="1"/>
    <col min="15126" max="15126" width="10.42578125" style="212" customWidth="1"/>
    <col min="15127" max="15127" width="22.7109375" style="212" customWidth="1"/>
    <col min="15128" max="15128" width="17.28515625" style="212" bestFit="1" customWidth="1"/>
    <col min="15129" max="15129" width="11" style="212" bestFit="1" customWidth="1"/>
    <col min="15130" max="15130" width="19.85546875" style="212" bestFit="1" customWidth="1"/>
    <col min="15131" max="15133" width="9.140625" style="212" customWidth="1"/>
    <col min="15134" max="15134" width="16.7109375" style="212" customWidth="1"/>
    <col min="15135" max="15361" width="9.140625" style="212"/>
    <col min="15362" max="15362" width="11.5703125" style="212" customWidth="1"/>
    <col min="15363" max="15363" width="27.42578125" style="212" customWidth="1"/>
    <col min="15364" max="15364" width="134.28515625" style="212" customWidth="1"/>
    <col min="15365" max="15365" width="11.140625" style="212" customWidth="1"/>
    <col min="15366" max="15366" width="21.42578125" style="212" customWidth="1"/>
    <col min="15367" max="15367" width="19.42578125" style="212" customWidth="1"/>
    <col min="15368" max="15368" width="14.140625" style="212" customWidth="1"/>
    <col min="15369" max="15369" width="12.7109375" style="212" customWidth="1"/>
    <col min="15370" max="15370" width="23.42578125" style="212" customWidth="1"/>
    <col min="15371" max="15371" width="25.85546875" style="212" customWidth="1"/>
    <col min="15372" max="15372" width="23.7109375" style="212" customWidth="1"/>
    <col min="15373" max="15373" width="20.28515625" style="212" customWidth="1"/>
    <col min="15374" max="15374" width="24.140625" style="212" customWidth="1"/>
    <col min="15375" max="15375" width="18.7109375" style="212" bestFit="1" customWidth="1"/>
    <col min="15376" max="15376" width="12.140625" style="212" bestFit="1" customWidth="1"/>
    <col min="15377" max="15377" width="19.85546875" style="212" bestFit="1" customWidth="1"/>
    <col min="15378" max="15378" width="3.7109375" style="212" customWidth="1"/>
    <col min="15379" max="15379" width="20.140625" style="212" bestFit="1" customWidth="1"/>
    <col min="15380" max="15380" width="15.7109375" style="212" customWidth="1"/>
    <col min="15381" max="15381" width="3.7109375" style="212" customWidth="1"/>
    <col min="15382" max="15382" width="10.42578125" style="212" customWidth="1"/>
    <col min="15383" max="15383" width="22.7109375" style="212" customWidth="1"/>
    <col min="15384" max="15384" width="17.28515625" style="212" bestFit="1" customWidth="1"/>
    <col min="15385" max="15385" width="11" style="212" bestFit="1" customWidth="1"/>
    <col min="15386" max="15386" width="19.85546875" style="212" bestFit="1" customWidth="1"/>
    <col min="15387" max="15389" width="9.140625" style="212" customWidth="1"/>
    <col min="15390" max="15390" width="16.7109375" style="212" customWidth="1"/>
    <col min="15391" max="15617" width="9.140625" style="212"/>
    <col min="15618" max="15618" width="11.5703125" style="212" customWidth="1"/>
    <col min="15619" max="15619" width="27.42578125" style="212" customWidth="1"/>
    <col min="15620" max="15620" width="134.28515625" style="212" customWidth="1"/>
    <col min="15621" max="15621" width="11.140625" style="212" customWidth="1"/>
    <col min="15622" max="15622" width="21.42578125" style="212" customWidth="1"/>
    <col min="15623" max="15623" width="19.42578125" style="212" customWidth="1"/>
    <col min="15624" max="15624" width="14.140625" style="212" customWidth="1"/>
    <col min="15625" max="15625" width="12.7109375" style="212" customWidth="1"/>
    <col min="15626" max="15626" width="23.42578125" style="212" customWidth="1"/>
    <col min="15627" max="15627" width="25.85546875" style="212" customWidth="1"/>
    <col min="15628" max="15628" width="23.7109375" style="212" customWidth="1"/>
    <col min="15629" max="15629" width="20.28515625" style="212" customWidth="1"/>
    <col min="15630" max="15630" width="24.140625" style="212" customWidth="1"/>
    <col min="15631" max="15631" width="18.7109375" style="212" bestFit="1" customWidth="1"/>
    <col min="15632" max="15632" width="12.140625" style="212" bestFit="1" customWidth="1"/>
    <col min="15633" max="15633" width="19.85546875" style="212" bestFit="1" customWidth="1"/>
    <col min="15634" max="15634" width="3.7109375" style="212" customWidth="1"/>
    <col min="15635" max="15635" width="20.140625" style="212" bestFit="1" customWidth="1"/>
    <col min="15636" max="15636" width="15.7109375" style="212" customWidth="1"/>
    <col min="15637" max="15637" width="3.7109375" style="212" customWidth="1"/>
    <col min="15638" max="15638" width="10.42578125" style="212" customWidth="1"/>
    <col min="15639" max="15639" width="22.7109375" style="212" customWidth="1"/>
    <col min="15640" max="15640" width="17.28515625" style="212" bestFit="1" customWidth="1"/>
    <col min="15641" max="15641" width="11" style="212" bestFit="1" customWidth="1"/>
    <col min="15642" max="15642" width="19.85546875" style="212" bestFit="1" customWidth="1"/>
    <col min="15643" max="15645" width="9.140625" style="212" customWidth="1"/>
    <col min="15646" max="15646" width="16.7109375" style="212" customWidth="1"/>
    <col min="15647" max="15873" width="9.140625" style="212"/>
    <col min="15874" max="15874" width="11.5703125" style="212" customWidth="1"/>
    <col min="15875" max="15875" width="27.42578125" style="212" customWidth="1"/>
    <col min="15876" max="15876" width="134.28515625" style="212" customWidth="1"/>
    <col min="15877" max="15877" width="11.140625" style="212" customWidth="1"/>
    <col min="15878" max="15878" width="21.42578125" style="212" customWidth="1"/>
    <col min="15879" max="15879" width="19.42578125" style="212" customWidth="1"/>
    <col min="15880" max="15880" width="14.140625" style="212" customWidth="1"/>
    <col min="15881" max="15881" width="12.7109375" style="212" customWidth="1"/>
    <col min="15882" max="15882" width="23.42578125" style="212" customWidth="1"/>
    <col min="15883" max="15883" width="25.85546875" style="212" customWidth="1"/>
    <col min="15884" max="15884" width="23.7109375" style="212" customWidth="1"/>
    <col min="15885" max="15885" width="20.28515625" style="212" customWidth="1"/>
    <col min="15886" max="15886" width="24.140625" style="212" customWidth="1"/>
    <col min="15887" max="15887" width="18.7109375" style="212" bestFit="1" customWidth="1"/>
    <col min="15888" max="15888" width="12.140625" style="212" bestFit="1" customWidth="1"/>
    <col min="15889" max="15889" width="19.85546875" style="212" bestFit="1" customWidth="1"/>
    <col min="15890" max="15890" width="3.7109375" style="212" customWidth="1"/>
    <col min="15891" max="15891" width="20.140625" style="212" bestFit="1" customWidth="1"/>
    <col min="15892" max="15892" width="15.7109375" style="212" customWidth="1"/>
    <col min="15893" max="15893" width="3.7109375" style="212" customWidth="1"/>
    <col min="15894" max="15894" width="10.42578125" style="212" customWidth="1"/>
    <col min="15895" max="15895" width="22.7109375" style="212" customWidth="1"/>
    <col min="15896" max="15896" width="17.28515625" style="212" bestFit="1" customWidth="1"/>
    <col min="15897" max="15897" width="11" style="212" bestFit="1" customWidth="1"/>
    <col min="15898" max="15898" width="19.85546875" style="212" bestFit="1" customWidth="1"/>
    <col min="15899" max="15901" width="9.140625" style="212" customWidth="1"/>
    <col min="15902" max="15902" width="16.7109375" style="212" customWidth="1"/>
    <col min="15903" max="16129" width="9.140625" style="212"/>
    <col min="16130" max="16130" width="11.5703125" style="212" customWidth="1"/>
    <col min="16131" max="16131" width="27.42578125" style="212" customWidth="1"/>
    <col min="16132" max="16132" width="134.28515625" style="212" customWidth="1"/>
    <col min="16133" max="16133" width="11.140625" style="212" customWidth="1"/>
    <col min="16134" max="16134" width="21.42578125" style="212" customWidth="1"/>
    <col min="16135" max="16135" width="19.42578125" style="212" customWidth="1"/>
    <col min="16136" max="16136" width="14.140625" style="212" customWidth="1"/>
    <col min="16137" max="16137" width="12.7109375" style="212" customWidth="1"/>
    <col min="16138" max="16138" width="23.42578125" style="212" customWidth="1"/>
    <col min="16139" max="16139" width="25.85546875" style="212" customWidth="1"/>
    <col min="16140" max="16140" width="23.7109375" style="212" customWidth="1"/>
    <col min="16141" max="16141" width="20.28515625" style="212" customWidth="1"/>
    <col min="16142" max="16142" width="24.140625" style="212" customWidth="1"/>
    <col min="16143" max="16143" width="18.7109375" style="212" bestFit="1" customWidth="1"/>
    <col min="16144" max="16144" width="12.140625" style="212" bestFit="1" customWidth="1"/>
    <col min="16145" max="16145" width="19.85546875" style="212" bestFit="1" customWidth="1"/>
    <col min="16146" max="16146" width="3.7109375" style="212" customWidth="1"/>
    <col min="16147" max="16147" width="20.140625" style="212" bestFit="1" customWidth="1"/>
    <col min="16148" max="16148" width="15.7109375" style="212" customWidth="1"/>
    <col min="16149" max="16149" width="3.7109375" style="212" customWidth="1"/>
    <col min="16150" max="16150" width="10.42578125" style="212" customWidth="1"/>
    <col min="16151" max="16151" width="22.7109375" style="212" customWidth="1"/>
    <col min="16152" max="16152" width="17.28515625" style="212" bestFit="1" customWidth="1"/>
    <col min="16153" max="16153" width="11" style="212" bestFit="1" customWidth="1"/>
    <col min="16154" max="16154" width="19.85546875" style="212" bestFit="1" customWidth="1"/>
    <col min="16155" max="16157" width="9.140625" style="212" customWidth="1"/>
    <col min="16158" max="16158" width="16.7109375" style="212" customWidth="1"/>
    <col min="16159" max="16384" width="9.140625" style="212"/>
  </cols>
  <sheetData>
    <row r="1" spans="1:32" ht="59.25" customHeight="1">
      <c r="A1" s="313" t="s">
        <v>340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5"/>
      <c r="O1" s="213"/>
      <c r="P1" s="213"/>
      <c r="Q1" s="213"/>
      <c r="R1" s="213"/>
      <c r="S1" s="213"/>
      <c r="T1" s="213"/>
      <c r="U1" s="213"/>
      <c r="V1" s="213"/>
      <c r="W1" s="213"/>
      <c r="X1" s="213"/>
      <c r="Y1" s="213"/>
      <c r="Z1" s="213"/>
      <c r="AA1" s="213"/>
      <c r="AB1" s="213"/>
      <c r="AC1" s="213"/>
      <c r="AD1" s="213"/>
      <c r="AE1" s="213"/>
      <c r="AF1" s="213"/>
    </row>
    <row r="2" spans="1:32" s="217" customFormat="1" ht="66.75" customHeight="1">
      <c r="A2" s="214" t="s">
        <v>0</v>
      </c>
      <c r="B2" s="214" t="s">
        <v>341</v>
      </c>
      <c r="C2" s="214" t="s">
        <v>350</v>
      </c>
      <c r="D2" s="232"/>
      <c r="E2" s="214" t="s">
        <v>342</v>
      </c>
      <c r="F2" s="214" t="s">
        <v>343</v>
      </c>
      <c r="G2" s="214" t="s">
        <v>344</v>
      </c>
      <c r="H2" s="214" t="s">
        <v>345</v>
      </c>
      <c r="I2" s="214" t="s">
        <v>346</v>
      </c>
      <c r="J2" s="214" t="s">
        <v>347</v>
      </c>
      <c r="K2" s="214" t="s">
        <v>348</v>
      </c>
      <c r="L2" s="214" t="s">
        <v>712</v>
      </c>
      <c r="M2" s="214" t="s">
        <v>349</v>
      </c>
      <c r="N2" s="215"/>
      <c r="O2" s="216"/>
    </row>
    <row r="3" spans="1:32" s="217" customFormat="1" ht="46.5">
      <c r="A3" s="235" t="e">
        <f>ORÇAMENTO!#REF!</f>
        <v>#REF!</v>
      </c>
      <c r="B3" s="236" t="str">
        <f>ORÇAMENTO!A18</f>
        <v>73899/002 - SINAPI</v>
      </c>
      <c r="C3" s="235"/>
      <c r="D3" s="246" t="e">
        <f>ORÇAMENTO!#REF!</f>
        <v>#REF!</v>
      </c>
      <c r="E3" s="235"/>
      <c r="F3" s="237"/>
      <c r="G3" s="237"/>
      <c r="H3" s="237"/>
      <c r="I3" s="237"/>
      <c r="J3" s="238"/>
      <c r="K3" s="238"/>
      <c r="L3" s="238"/>
      <c r="M3" s="239">
        <f>J4</f>
        <v>29.584</v>
      </c>
      <c r="N3" s="263"/>
      <c r="O3" s="216"/>
    </row>
    <row r="4" spans="1:32" s="217" customFormat="1" ht="26.25">
      <c r="A4" s="227"/>
      <c r="B4" s="225"/>
      <c r="C4" s="225"/>
      <c r="D4" s="224"/>
      <c r="E4" s="219"/>
      <c r="F4" s="220"/>
      <c r="G4" s="220">
        <v>73.959999999999994</v>
      </c>
      <c r="H4" s="220">
        <v>0.4</v>
      </c>
      <c r="I4" s="220"/>
      <c r="J4" s="221">
        <f>G4*H4</f>
        <v>29.584</v>
      </c>
      <c r="K4" s="221"/>
      <c r="L4" s="221"/>
      <c r="M4" s="222"/>
      <c r="N4" s="263"/>
      <c r="O4" s="216"/>
    </row>
    <row r="5" spans="1:32" s="217" customFormat="1" ht="26.25">
      <c r="A5" s="227"/>
      <c r="B5" s="225"/>
      <c r="C5" s="225"/>
      <c r="D5" s="233"/>
      <c r="E5" s="219"/>
      <c r="F5" s="220"/>
      <c r="G5" s="220"/>
      <c r="H5" s="220"/>
      <c r="I5" s="220"/>
      <c r="J5" s="221"/>
      <c r="K5" s="221"/>
      <c r="L5" s="221"/>
      <c r="M5" s="222"/>
      <c r="N5" s="263"/>
      <c r="O5" s="216"/>
    </row>
    <row r="6" spans="1:32" s="217" customFormat="1" ht="26.25">
      <c r="A6" s="227"/>
      <c r="B6" s="225"/>
      <c r="C6" s="225"/>
      <c r="D6" s="233"/>
      <c r="E6" s="219"/>
      <c r="F6" s="220"/>
      <c r="G6" s="220"/>
      <c r="H6" s="220"/>
      <c r="I6" s="220"/>
      <c r="J6" s="221"/>
      <c r="K6" s="221"/>
      <c r="L6" s="221"/>
      <c r="M6" s="222"/>
      <c r="N6" s="263"/>
      <c r="O6" s="216"/>
    </row>
    <row r="7" spans="1:32" s="217" customFormat="1" ht="26.25">
      <c r="A7" s="227"/>
      <c r="B7" s="225"/>
      <c r="C7" s="225"/>
      <c r="D7" s="233"/>
      <c r="E7" s="219"/>
      <c r="F7" s="220"/>
      <c r="G7" s="220"/>
      <c r="H7" s="220"/>
      <c r="I7" s="220"/>
      <c r="J7" s="221"/>
      <c r="K7" s="221"/>
      <c r="L7" s="221"/>
      <c r="M7" s="222"/>
      <c r="N7" s="263"/>
      <c r="O7" s="216"/>
    </row>
    <row r="8" spans="1:32" s="217" customFormat="1" ht="46.5">
      <c r="A8" s="235"/>
      <c r="B8" s="236" t="s">
        <v>833</v>
      </c>
      <c r="C8" s="235"/>
      <c r="D8" s="243" t="s">
        <v>834</v>
      </c>
      <c r="E8" s="235" t="s">
        <v>397</v>
      </c>
      <c r="F8" s="237"/>
      <c r="G8" s="237"/>
      <c r="H8" s="237"/>
      <c r="I8" s="237"/>
      <c r="J8" s="238"/>
      <c r="K8" s="238"/>
      <c r="L8" s="238"/>
      <c r="M8" s="239">
        <f>SUM(K9:K10)</f>
        <v>1.4319999999999999</v>
      </c>
      <c r="N8" s="263"/>
      <c r="O8" s="216"/>
    </row>
    <row r="9" spans="1:32" s="217" customFormat="1" ht="26.25">
      <c r="A9" s="227"/>
      <c r="B9" s="225"/>
      <c r="C9" s="225"/>
      <c r="D9" s="224" t="s">
        <v>835</v>
      </c>
      <c r="E9" s="219"/>
      <c r="F9" s="220">
        <v>1</v>
      </c>
      <c r="G9" s="220"/>
      <c r="H9" s="220"/>
      <c r="I9" s="220"/>
      <c r="J9" s="221"/>
      <c r="K9" s="221">
        <v>1</v>
      </c>
      <c r="L9" s="221"/>
      <c r="M9" s="222"/>
      <c r="N9" s="263"/>
      <c r="O9" s="216"/>
    </row>
    <row r="10" spans="1:32" s="217" customFormat="1" ht="26.25">
      <c r="A10" s="227"/>
      <c r="B10" s="225"/>
      <c r="C10" s="225"/>
      <c r="D10" s="233" t="s">
        <v>850</v>
      </c>
      <c r="E10" s="219"/>
      <c r="F10" s="220"/>
      <c r="G10" s="220"/>
      <c r="H10" s="220"/>
      <c r="I10" s="220"/>
      <c r="J10" s="221"/>
      <c r="K10" s="221">
        <v>0.432</v>
      </c>
      <c r="L10" s="221"/>
      <c r="M10" s="222"/>
      <c r="N10" s="263"/>
      <c r="O10" s="216"/>
    </row>
    <row r="11" spans="1:32" s="217" customFormat="1" ht="26.25">
      <c r="A11" s="227"/>
      <c r="B11" s="225"/>
      <c r="C11" s="225"/>
      <c r="D11" s="233"/>
      <c r="E11" s="219"/>
      <c r="F11" s="220"/>
      <c r="G11" s="220"/>
      <c r="H11" s="220"/>
      <c r="I11" s="220"/>
      <c r="J11" s="221"/>
      <c r="K11" s="221"/>
      <c r="L11" s="221"/>
      <c r="M11" s="222"/>
      <c r="N11" s="263"/>
      <c r="O11" s="216"/>
    </row>
    <row r="12" spans="1:32" s="217" customFormat="1" ht="46.5">
      <c r="A12" s="235"/>
      <c r="B12" s="236"/>
      <c r="C12" s="235"/>
      <c r="D12" s="243" t="s">
        <v>882</v>
      </c>
      <c r="E12" s="235" t="s">
        <v>462</v>
      </c>
      <c r="F12" s="237"/>
      <c r="G12" s="237"/>
      <c r="H12" s="237"/>
      <c r="I12" s="237"/>
      <c r="J12" s="238"/>
      <c r="K12" s="238"/>
      <c r="L12" s="238"/>
      <c r="M12" s="239">
        <f>SUM(J13:J14)</f>
        <v>8.4550000000000001</v>
      </c>
      <c r="N12" s="263"/>
      <c r="O12" s="216"/>
    </row>
    <row r="13" spans="1:32" s="217" customFormat="1" ht="26.25">
      <c r="A13" s="227"/>
      <c r="B13" s="225"/>
      <c r="C13" s="225"/>
      <c r="D13" s="224" t="s">
        <v>836</v>
      </c>
      <c r="E13" s="219"/>
      <c r="F13" s="220">
        <v>1</v>
      </c>
      <c r="G13" s="220"/>
      <c r="H13" s="220"/>
      <c r="I13" s="220"/>
      <c r="J13" s="221">
        <v>8.4550000000000001</v>
      </c>
      <c r="K13" s="221"/>
      <c r="L13" s="221"/>
      <c r="M13" s="222"/>
      <c r="N13" s="263"/>
      <c r="O13" s="216"/>
    </row>
    <row r="14" spans="1:32" s="217" customFormat="1" ht="26.25">
      <c r="A14" s="227"/>
      <c r="B14" s="225"/>
      <c r="C14" s="225"/>
      <c r="D14" s="224"/>
      <c r="E14" s="219"/>
      <c r="F14" s="220"/>
      <c r="G14" s="220"/>
      <c r="H14" s="220"/>
      <c r="I14" s="220"/>
      <c r="J14" s="221"/>
      <c r="K14" s="221"/>
      <c r="L14" s="221"/>
      <c r="M14" s="222"/>
      <c r="N14" s="263"/>
      <c r="O14" s="216"/>
    </row>
    <row r="15" spans="1:32" s="217" customFormat="1" ht="46.5">
      <c r="A15" s="235"/>
      <c r="B15" s="236"/>
      <c r="C15" s="235"/>
      <c r="D15" s="243" t="s">
        <v>837</v>
      </c>
      <c r="E15" s="235" t="s">
        <v>388</v>
      </c>
      <c r="F15" s="237"/>
      <c r="G15" s="237"/>
      <c r="H15" s="237"/>
      <c r="I15" s="237"/>
      <c r="J15" s="238"/>
      <c r="K15" s="238"/>
      <c r="L15" s="238"/>
      <c r="M15" s="239">
        <f>SUM(J16:J17)</f>
        <v>3.24</v>
      </c>
      <c r="N15" s="263"/>
      <c r="O15" s="216"/>
    </row>
    <row r="16" spans="1:32" s="217" customFormat="1" ht="26.25">
      <c r="A16" s="227"/>
      <c r="B16" s="225"/>
      <c r="C16" s="225"/>
      <c r="D16" s="224" t="s">
        <v>838</v>
      </c>
      <c r="E16" s="219"/>
      <c r="F16" s="220">
        <v>1</v>
      </c>
      <c r="G16" s="220"/>
      <c r="H16" s="220">
        <v>1.8</v>
      </c>
      <c r="I16" s="220">
        <v>0.9</v>
      </c>
      <c r="J16" s="221">
        <f>F16*H16*I16</f>
        <v>1.62</v>
      </c>
      <c r="K16" s="221"/>
      <c r="L16" s="221"/>
      <c r="M16" s="222"/>
      <c r="N16" s="263"/>
      <c r="O16" s="216"/>
    </row>
    <row r="17" spans="1:15" s="217" customFormat="1" ht="26.25">
      <c r="A17" s="227"/>
      <c r="B17" s="225"/>
      <c r="C17" s="225"/>
      <c r="D17" s="224" t="s">
        <v>839</v>
      </c>
      <c r="E17" s="219"/>
      <c r="F17" s="220">
        <v>1</v>
      </c>
      <c r="G17" s="220"/>
      <c r="H17" s="220">
        <v>1.8</v>
      </c>
      <c r="I17" s="220">
        <v>0.9</v>
      </c>
      <c r="J17" s="221">
        <f>F17*H17*I17</f>
        <v>1.62</v>
      </c>
      <c r="K17" s="221"/>
      <c r="L17" s="221"/>
      <c r="M17" s="222"/>
      <c r="N17" s="263"/>
      <c r="O17" s="216"/>
    </row>
    <row r="18" spans="1:15" s="217" customFormat="1" ht="26.25">
      <c r="A18" s="227"/>
      <c r="B18" s="225"/>
      <c r="C18" s="225"/>
      <c r="D18" s="233"/>
      <c r="E18" s="219"/>
      <c r="F18" s="220"/>
      <c r="G18" s="220"/>
      <c r="H18" s="220"/>
      <c r="I18" s="220"/>
      <c r="J18" s="221"/>
      <c r="K18" s="221"/>
      <c r="L18" s="221"/>
      <c r="M18" s="222"/>
      <c r="N18" s="263"/>
      <c r="O18" s="216"/>
    </row>
    <row r="19" spans="1:15" s="217" customFormat="1" ht="46.5">
      <c r="A19" s="235"/>
      <c r="B19" s="236"/>
      <c r="C19" s="235"/>
      <c r="D19" s="243" t="s">
        <v>840</v>
      </c>
      <c r="E19" s="235" t="s">
        <v>388</v>
      </c>
      <c r="F19" s="237"/>
      <c r="G19" s="237"/>
      <c r="H19" s="237"/>
      <c r="I19" s="237"/>
      <c r="J19" s="238"/>
      <c r="K19" s="238"/>
      <c r="L19" s="238"/>
      <c r="M19" s="239">
        <f>SUM(F20:F22)</f>
        <v>3</v>
      </c>
      <c r="N19" s="263"/>
      <c r="O19" s="216"/>
    </row>
    <row r="20" spans="1:15" s="217" customFormat="1" ht="26.25">
      <c r="A20" s="227"/>
      <c r="B20" s="225"/>
      <c r="C20" s="225"/>
      <c r="D20" s="224" t="s">
        <v>838</v>
      </c>
      <c r="E20" s="219"/>
      <c r="F20" s="220">
        <v>1</v>
      </c>
      <c r="G20" s="220"/>
      <c r="H20" s="220"/>
      <c r="I20" s="220"/>
      <c r="J20" s="221"/>
      <c r="K20" s="221"/>
      <c r="L20" s="221"/>
      <c r="M20" s="222"/>
      <c r="N20" s="263"/>
      <c r="O20" s="216"/>
    </row>
    <row r="21" spans="1:15" s="217" customFormat="1" ht="26.25">
      <c r="A21" s="227"/>
      <c r="B21" s="225"/>
      <c r="C21" s="225"/>
      <c r="D21" s="224" t="s">
        <v>839</v>
      </c>
      <c r="E21" s="219"/>
      <c r="F21" s="220">
        <v>1</v>
      </c>
      <c r="G21" s="220"/>
      <c r="H21" s="220"/>
      <c r="I21" s="220"/>
      <c r="J21" s="221"/>
      <c r="K21" s="221"/>
      <c r="L21" s="221"/>
      <c r="M21" s="222"/>
      <c r="N21" s="263"/>
      <c r="O21" s="216"/>
    </row>
    <row r="22" spans="1:15" s="217" customFormat="1" ht="26.25">
      <c r="A22" s="227"/>
      <c r="B22" s="225"/>
      <c r="C22" s="225"/>
      <c r="D22" s="233" t="s">
        <v>841</v>
      </c>
      <c r="E22" s="219"/>
      <c r="F22" s="220">
        <v>1</v>
      </c>
      <c r="G22" s="220"/>
      <c r="H22" s="220"/>
      <c r="I22" s="220"/>
      <c r="J22" s="221"/>
      <c r="K22" s="221"/>
      <c r="L22" s="221"/>
      <c r="M22" s="222"/>
      <c r="N22" s="263"/>
      <c r="O22" s="216"/>
    </row>
    <row r="23" spans="1:15" s="217" customFormat="1" ht="26.25">
      <c r="A23" s="227"/>
      <c r="B23" s="225"/>
      <c r="C23" s="225"/>
      <c r="D23" s="233"/>
      <c r="E23" s="219"/>
      <c r="F23" s="220"/>
      <c r="G23" s="220"/>
      <c r="H23" s="220"/>
      <c r="I23" s="220"/>
      <c r="J23" s="221"/>
      <c r="K23" s="221"/>
      <c r="L23" s="221"/>
      <c r="M23" s="222"/>
      <c r="N23" s="263"/>
      <c r="O23" s="216"/>
    </row>
    <row r="24" spans="1:15" s="217" customFormat="1" ht="26.25">
      <c r="A24" s="235" t="e">
        <f>ORÇAMENTO!#REF!</f>
        <v>#REF!</v>
      </c>
      <c r="B24" s="236" t="e">
        <f>ORÇAMENTO!#REF!</f>
        <v>#REF!</v>
      </c>
      <c r="C24" s="235"/>
      <c r="D24" s="243" t="e">
        <f>ORÇAMENTO!#REF!</f>
        <v>#REF!</v>
      </c>
      <c r="E24" s="235" t="s">
        <v>388</v>
      </c>
      <c r="F24" s="237"/>
      <c r="G24" s="237"/>
      <c r="H24" s="237"/>
      <c r="I24" s="237"/>
      <c r="J24" s="238"/>
      <c r="K24" s="238"/>
      <c r="L24" s="238"/>
      <c r="M24" s="239">
        <f>SUM(K25)</f>
        <v>11.833600000000001</v>
      </c>
      <c r="N24" s="263"/>
      <c r="O24" s="216"/>
    </row>
    <row r="25" spans="1:15" s="217" customFormat="1" ht="26.25">
      <c r="A25" s="227"/>
      <c r="B25" s="225"/>
      <c r="C25" s="225"/>
      <c r="D25" s="233"/>
      <c r="E25" s="219"/>
      <c r="F25" s="220"/>
      <c r="G25" s="220">
        <v>73.959999999999994</v>
      </c>
      <c r="H25" s="220">
        <v>0.4</v>
      </c>
      <c r="I25" s="220">
        <v>0.4</v>
      </c>
      <c r="J25" s="221"/>
      <c r="K25" s="221">
        <f>G25*H25*I25</f>
        <v>11.833600000000001</v>
      </c>
      <c r="L25" s="221"/>
      <c r="M25" s="222"/>
      <c r="N25" s="263"/>
      <c r="O25" s="216"/>
    </row>
    <row r="26" spans="1:15" s="217" customFormat="1" ht="26.25">
      <c r="A26" s="227"/>
      <c r="B26" s="225"/>
      <c r="C26" s="225"/>
      <c r="D26" s="233"/>
      <c r="E26" s="219"/>
      <c r="F26" s="220"/>
      <c r="G26" s="220"/>
      <c r="H26" s="220"/>
      <c r="I26" s="220"/>
      <c r="J26" s="221"/>
      <c r="K26" s="221"/>
      <c r="L26" s="221"/>
      <c r="M26" s="222"/>
      <c r="N26" s="263"/>
      <c r="O26" s="216"/>
    </row>
    <row r="27" spans="1:15" s="217" customFormat="1" ht="26.25">
      <c r="A27" s="235" t="e">
        <f>ORÇAMENTO!#REF!</f>
        <v>#REF!</v>
      </c>
      <c r="B27" s="236" t="e">
        <f>ORÇAMENTO!#REF!</f>
        <v>#REF!</v>
      </c>
      <c r="C27" s="235" t="s">
        <v>180</v>
      </c>
      <c r="D27" s="246" t="e">
        <f>ORÇAMENTO!#REF!</f>
        <v>#REF!</v>
      </c>
      <c r="E27" s="235" t="s">
        <v>179</v>
      </c>
      <c r="F27" s="237"/>
      <c r="G27" s="237"/>
      <c r="H27" s="237"/>
      <c r="I27" s="237"/>
      <c r="J27" s="238"/>
      <c r="K27" s="238"/>
      <c r="L27" s="238"/>
      <c r="M27" s="239">
        <f>SUM(K28)</f>
        <v>6.0715200000000005</v>
      </c>
      <c r="N27" s="263"/>
      <c r="O27" s="216"/>
    </row>
    <row r="28" spans="1:15" s="217" customFormat="1" ht="26.25">
      <c r="A28" s="218"/>
      <c r="B28" s="231"/>
      <c r="C28" s="218"/>
      <c r="D28" s="224" t="s">
        <v>713</v>
      </c>
      <c r="E28" s="218"/>
      <c r="F28" s="220">
        <v>1</v>
      </c>
      <c r="G28" s="220">
        <v>72.28</v>
      </c>
      <c r="H28" s="220">
        <v>0.2</v>
      </c>
      <c r="I28" s="220">
        <v>0.42</v>
      </c>
      <c r="J28" s="221"/>
      <c r="K28" s="221">
        <f>I28*H28*G28*F28</f>
        <v>6.0715200000000005</v>
      </c>
      <c r="L28" s="221"/>
      <c r="M28" s="222"/>
      <c r="N28" s="263"/>
      <c r="O28" s="216"/>
    </row>
    <row r="29" spans="1:15" s="217" customFormat="1" ht="26.25">
      <c r="A29" s="218"/>
      <c r="B29" s="231"/>
      <c r="C29" s="218"/>
      <c r="D29" s="224"/>
      <c r="E29" s="218"/>
      <c r="F29" s="220"/>
      <c r="G29" s="220"/>
      <c r="H29" s="220"/>
      <c r="I29" s="220"/>
      <c r="J29" s="221"/>
      <c r="K29" s="221"/>
      <c r="L29" s="221"/>
      <c r="M29" s="222"/>
      <c r="N29" s="263"/>
      <c r="O29" s="216"/>
    </row>
    <row r="30" spans="1:15" s="217" customFormat="1" ht="42.75" customHeight="1">
      <c r="A30" s="235" t="e">
        <f>ORÇAMENTO!#REF!</f>
        <v>#REF!</v>
      </c>
      <c r="B30" s="236" t="e">
        <f>ORÇAMENTO!#REF!</f>
        <v>#REF!</v>
      </c>
      <c r="C30" s="235" t="s">
        <v>180</v>
      </c>
      <c r="D30" s="243" t="e">
        <f>ORÇAMENTO!#REF!</f>
        <v>#REF!</v>
      </c>
      <c r="E30" s="235" t="s">
        <v>462</v>
      </c>
      <c r="F30" s="237"/>
      <c r="G30" s="237"/>
      <c r="H30" s="237"/>
      <c r="I30" s="237"/>
      <c r="J30" s="238"/>
      <c r="K30" s="238"/>
      <c r="L30" s="238"/>
      <c r="M30" s="239">
        <f>SUM(J31)</f>
        <v>60.715199999999996</v>
      </c>
      <c r="N30" s="263"/>
      <c r="O30" s="216"/>
    </row>
    <row r="31" spans="1:15" s="217" customFormat="1" ht="26.25">
      <c r="A31" s="218"/>
      <c r="B31" s="231"/>
      <c r="C31" s="218"/>
      <c r="D31" s="224" t="s">
        <v>713</v>
      </c>
      <c r="E31" s="218"/>
      <c r="F31" s="220">
        <v>2</v>
      </c>
      <c r="G31" s="220">
        <v>72.28</v>
      </c>
      <c r="H31" s="220"/>
      <c r="I31" s="220">
        <v>0.42</v>
      </c>
      <c r="J31" s="221">
        <f>G31*I31*F31</f>
        <v>60.715199999999996</v>
      </c>
      <c r="L31" s="221"/>
      <c r="M31" s="222"/>
      <c r="N31" s="263"/>
      <c r="O31" s="216"/>
    </row>
    <row r="32" spans="1:15" s="217" customFormat="1" ht="26.25">
      <c r="A32" s="218"/>
      <c r="B32" s="231"/>
      <c r="C32" s="218"/>
      <c r="D32" s="224"/>
      <c r="E32" s="218"/>
      <c r="F32" s="220"/>
      <c r="G32" s="220"/>
      <c r="H32" s="220"/>
      <c r="I32" s="220"/>
      <c r="J32" s="221"/>
      <c r="K32" s="221"/>
      <c r="L32" s="221"/>
      <c r="M32" s="222"/>
      <c r="N32" s="263"/>
      <c r="O32" s="216"/>
    </row>
    <row r="33" spans="1:15" s="217" customFormat="1" ht="46.5">
      <c r="A33" s="235" t="e">
        <f>ORÇAMENTO!#REF!</f>
        <v>#REF!</v>
      </c>
      <c r="B33" s="236" t="e">
        <f>ORÇAMENTO!#REF!</f>
        <v>#REF!</v>
      </c>
      <c r="C33" s="235" t="s">
        <v>180</v>
      </c>
      <c r="D33" s="243" t="e">
        <f>ORÇAMENTO!#REF!</f>
        <v>#REF!</v>
      </c>
      <c r="E33" s="235" t="s">
        <v>462</v>
      </c>
      <c r="F33" s="237"/>
      <c r="G33" s="237"/>
      <c r="H33" s="237"/>
      <c r="I33" s="237"/>
      <c r="J33" s="238"/>
      <c r="K33" s="238"/>
      <c r="L33" s="238"/>
      <c r="M33" s="239">
        <f>SUM(J34)</f>
        <v>60.715199999999996</v>
      </c>
      <c r="N33" s="263"/>
      <c r="O33" s="216"/>
    </row>
    <row r="34" spans="1:15" s="217" customFormat="1" ht="26.25">
      <c r="A34" s="218"/>
      <c r="B34" s="231"/>
      <c r="C34" s="218"/>
      <c r="D34" s="224" t="s">
        <v>713</v>
      </c>
      <c r="E34" s="218"/>
      <c r="F34" s="220">
        <v>2</v>
      </c>
      <c r="G34" s="220">
        <v>72.28</v>
      </c>
      <c r="H34" s="220"/>
      <c r="I34" s="220">
        <v>0.42</v>
      </c>
      <c r="J34" s="221">
        <f>G34*I34*F34</f>
        <v>60.715199999999996</v>
      </c>
      <c r="L34" s="221"/>
      <c r="M34" s="222"/>
      <c r="N34" s="263"/>
      <c r="O34" s="216"/>
    </row>
    <row r="35" spans="1:15" s="217" customFormat="1" ht="26.25">
      <c r="A35" s="218"/>
      <c r="B35" s="231"/>
      <c r="C35" s="218"/>
      <c r="D35" s="224"/>
      <c r="E35" s="218"/>
      <c r="F35" s="220"/>
      <c r="G35" s="220"/>
      <c r="H35" s="220"/>
      <c r="I35" s="220"/>
      <c r="J35" s="221"/>
      <c r="K35" s="221"/>
      <c r="L35" s="221"/>
      <c r="M35" s="222"/>
      <c r="N35" s="263"/>
      <c r="O35" s="216"/>
    </row>
    <row r="36" spans="1:15" s="217" customFormat="1" ht="26.25">
      <c r="A36" s="261"/>
      <c r="B36" s="261"/>
      <c r="C36" s="261"/>
      <c r="D36" s="262"/>
      <c r="E36" s="261"/>
      <c r="F36" s="261"/>
      <c r="G36" s="261"/>
      <c r="H36" s="261"/>
      <c r="I36" s="261"/>
      <c r="J36" s="261"/>
      <c r="K36" s="261"/>
      <c r="L36" s="261"/>
      <c r="M36" s="261"/>
      <c r="N36" s="263"/>
      <c r="O36" s="216"/>
    </row>
    <row r="37" spans="1:15" s="217" customFormat="1" ht="26.25">
      <c r="A37" s="235" t="e">
        <f>ORÇAMENTO!#REF!</f>
        <v>#REF!</v>
      </c>
      <c r="B37" s="236" t="e">
        <f>ORÇAMENTO!#REF!</f>
        <v>#REF!</v>
      </c>
      <c r="C37" s="235" t="s">
        <v>180</v>
      </c>
      <c r="D37" s="243" t="e">
        <f>ORÇAMENTO!#REF!</f>
        <v>#REF!</v>
      </c>
      <c r="E37" s="235" t="s">
        <v>179</v>
      </c>
      <c r="F37" s="237"/>
      <c r="G37" s="237"/>
      <c r="H37" s="237"/>
      <c r="I37" s="237"/>
      <c r="J37" s="238"/>
      <c r="K37" s="238"/>
      <c r="L37" s="238"/>
      <c r="M37" s="239">
        <f>SUM(K38:K46)</f>
        <v>6.7000000000000011</v>
      </c>
      <c r="N37" s="263"/>
      <c r="O37" s="216"/>
    </row>
    <row r="38" spans="1:15" s="217" customFormat="1" ht="26.25">
      <c r="A38" s="218"/>
      <c r="B38" s="231"/>
      <c r="C38" s="218"/>
      <c r="D38" s="224" t="s">
        <v>764</v>
      </c>
      <c r="E38" s="218"/>
      <c r="F38" s="220">
        <v>1</v>
      </c>
      <c r="G38" s="220"/>
      <c r="H38" s="220"/>
      <c r="I38" s="220"/>
      <c r="J38" s="221"/>
      <c r="K38" s="221">
        <v>0.4</v>
      </c>
      <c r="L38" s="221"/>
      <c r="M38" s="222"/>
      <c r="N38" s="263"/>
      <c r="O38" s="216"/>
    </row>
    <row r="39" spans="1:15" s="217" customFormat="1" ht="26.25">
      <c r="A39" s="218"/>
      <c r="B39" s="231"/>
      <c r="C39" s="218"/>
      <c r="D39" s="224" t="s">
        <v>765</v>
      </c>
      <c r="E39" s="218"/>
      <c r="F39" s="220">
        <v>1</v>
      </c>
      <c r="G39" s="220"/>
      <c r="H39" s="220"/>
      <c r="I39" s="220"/>
      <c r="J39" s="221"/>
      <c r="K39" s="221">
        <v>0.7</v>
      </c>
      <c r="L39" s="221"/>
      <c r="M39" s="222"/>
      <c r="N39" s="263"/>
      <c r="O39" s="216"/>
    </row>
    <row r="40" spans="1:15" s="217" customFormat="1" ht="26.25">
      <c r="A40" s="218"/>
      <c r="B40" s="231"/>
      <c r="C40" s="218"/>
      <c r="D40" s="224" t="s">
        <v>766</v>
      </c>
      <c r="E40" s="218"/>
      <c r="F40" s="220">
        <v>1</v>
      </c>
      <c r="G40" s="220"/>
      <c r="H40" s="220"/>
      <c r="I40" s="220"/>
      <c r="J40" s="221"/>
      <c r="K40" s="221">
        <v>0.7</v>
      </c>
      <c r="L40" s="221"/>
      <c r="M40" s="222"/>
      <c r="N40" s="263"/>
      <c r="O40" s="216"/>
    </row>
    <row r="41" spans="1:15" s="217" customFormat="1" ht="26.25">
      <c r="A41" s="218"/>
      <c r="B41" s="231"/>
      <c r="C41" s="218"/>
      <c r="D41" s="224" t="s">
        <v>767</v>
      </c>
      <c r="E41" s="218"/>
      <c r="F41" s="220">
        <v>1</v>
      </c>
      <c r="G41" s="220"/>
      <c r="H41" s="220"/>
      <c r="I41" s="220"/>
      <c r="J41" s="221"/>
      <c r="K41" s="221">
        <v>0.7</v>
      </c>
      <c r="L41" s="221"/>
      <c r="M41" s="222"/>
      <c r="N41" s="263"/>
      <c r="O41" s="216"/>
    </row>
    <row r="42" spans="1:15" s="217" customFormat="1" ht="26.25">
      <c r="A42" s="218"/>
      <c r="B42" s="231"/>
      <c r="C42" s="218"/>
      <c r="D42" s="224" t="s">
        <v>768</v>
      </c>
      <c r="E42" s="218"/>
      <c r="F42" s="220">
        <v>1</v>
      </c>
      <c r="G42" s="220"/>
      <c r="H42" s="220"/>
      <c r="I42" s="220"/>
      <c r="J42" s="221"/>
      <c r="K42" s="221">
        <v>0.7</v>
      </c>
      <c r="L42" s="221"/>
      <c r="M42" s="222"/>
      <c r="N42" s="263"/>
      <c r="O42" s="216"/>
    </row>
    <row r="43" spans="1:15" s="217" customFormat="1" ht="26.25">
      <c r="A43" s="218"/>
      <c r="B43" s="231"/>
      <c r="C43" s="218"/>
      <c r="D43" s="224" t="s">
        <v>769</v>
      </c>
      <c r="E43" s="218"/>
      <c r="F43" s="220">
        <v>1</v>
      </c>
      <c r="G43" s="220"/>
      <c r="H43" s="220"/>
      <c r="I43" s="220"/>
      <c r="J43" s="221"/>
      <c r="K43" s="221">
        <v>0.7</v>
      </c>
      <c r="L43" s="221"/>
      <c r="M43" s="222"/>
      <c r="N43" s="263"/>
      <c r="O43" s="216"/>
    </row>
    <row r="44" spans="1:15" s="217" customFormat="1" ht="26.25">
      <c r="A44" s="218"/>
      <c r="B44" s="231"/>
      <c r="C44" s="218"/>
      <c r="D44" s="224" t="s">
        <v>770</v>
      </c>
      <c r="E44" s="218"/>
      <c r="F44" s="220">
        <v>1</v>
      </c>
      <c r="G44" s="220"/>
      <c r="H44" s="220"/>
      <c r="I44" s="220"/>
      <c r="J44" s="221"/>
      <c r="K44" s="221">
        <v>0.7</v>
      </c>
      <c r="L44" s="221"/>
      <c r="M44" s="222"/>
      <c r="N44" s="263"/>
      <c r="O44" s="216"/>
    </row>
    <row r="45" spans="1:15" s="217" customFormat="1" ht="26.25">
      <c r="A45" s="218"/>
      <c r="B45" s="231"/>
      <c r="C45" s="218"/>
      <c r="D45" s="224" t="s">
        <v>773</v>
      </c>
      <c r="E45" s="218"/>
      <c r="F45" s="220">
        <v>1</v>
      </c>
      <c r="G45" s="220"/>
      <c r="H45" s="220"/>
      <c r="I45" s="220"/>
      <c r="J45" s="221"/>
      <c r="K45" s="221">
        <v>2.1</v>
      </c>
      <c r="L45" s="221"/>
      <c r="M45" s="222"/>
      <c r="N45" s="263"/>
      <c r="O45" s="216"/>
    </row>
    <row r="46" spans="1:15" s="217" customFormat="1" ht="26.25">
      <c r="A46" s="218"/>
      <c r="B46" s="231"/>
      <c r="C46" s="218"/>
      <c r="D46" s="224" t="s">
        <v>772</v>
      </c>
      <c r="E46" s="218"/>
      <c r="F46" s="220"/>
      <c r="G46" s="220"/>
      <c r="H46" s="220"/>
      <c r="I46" s="220"/>
      <c r="J46" s="221"/>
      <c r="K46" s="221"/>
      <c r="L46" s="221"/>
      <c r="M46" s="222"/>
      <c r="N46" s="263"/>
      <c r="O46" s="216"/>
    </row>
    <row r="47" spans="1:15" s="217" customFormat="1" ht="26.25">
      <c r="A47" s="218"/>
      <c r="B47" s="231"/>
      <c r="C47" s="218"/>
      <c r="D47" s="224"/>
      <c r="E47" s="218"/>
      <c r="F47" s="220"/>
      <c r="G47" s="220"/>
      <c r="H47" s="220"/>
      <c r="I47" s="220"/>
      <c r="J47" s="221"/>
      <c r="K47" s="221"/>
      <c r="L47" s="221"/>
      <c r="M47" s="222"/>
      <c r="N47" s="263"/>
      <c r="O47" s="216"/>
    </row>
    <row r="48" spans="1:15" s="223" customFormat="1">
      <c r="A48" s="218"/>
      <c r="B48" s="231"/>
      <c r="C48" s="218"/>
      <c r="D48" s="224"/>
      <c r="E48" s="218"/>
      <c r="F48" s="220"/>
      <c r="G48" s="220"/>
      <c r="H48" s="220"/>
      <c r="I48" s="220"/>
      <c r="J48" s="221"/>
      <c r="K48" s="221"/>
      <c r="L48" s="221"/>
      <c r="M48" s="222"/>
      <c r="O48" s="226"/>
    </row>
    <row r="49" spans="1:15" s="223" customFormat="1" ht="69.75">
      <c r="A49" s="235" t="str">
        <f>ORÇAMENTO!B23</f>
        <v>3.01</v>
      </c>
      <c r="B49" s="236" t="s">
        <v>457</v>
      </c>
      <c r="C49" s="235" t="s">
        <v>180</v>
      </c>
      <c r="D49" s="243" t="str">
        <f>ORÇAMENTO!C23</f>
        <v>ALVENARIA EM TIJOLO CERÂMICO FURADO 10X20X20 CM, 1/2 VEZ, ASSENTADO EM ARGAMASSA TRACO 1:2:8 (CIMENTO, CAL E AREIA), JUNTAS 12MM</v>
      </c>
      <c r="E49" s="235" t="s">
        <v>168</v>
      </c>
      <c r="F49" s="237"/>
      <c r="G49" s="237"/>
      <c r="H49" s="237"/>
      <c r="I49" s="237"/>
      <c r="J49" s="238"/>
      <c r="K49" s="238"/>
      <c r="L49" s="238"/>
      <c r="M49" s="239">
        <f>SUM(J50:J53)</f>
        <v>230.01999999999998</v>
      </c>
      <c r="O49" s="226"/>
    </row>
    <row r="50" spans="1:15" s="223" customFormat="1">
      <c r="A50" s="218"/>
      <c r="B50" s="231"/>
      <c r="C50" s="218"/>
      <c r="D50" s="244" t="s">
        <v>467</v>
      </c>
      <c r="E50" s="218"/>
      <c r="F50" s="220">
        <v>1</v>
      </c>
      <c r="G50" s="220"/>
      <c r="H50" s="220"/>
      <c r="I50" s="220"/>
      <c r="J50" s="221">
        <v>104.69</v>
      </c>
      <c r="K50" s="221"/>
      <c r="L50" s="221"/>
      <c r="M50" s="222"/>
      <c r="O50" s="226"/>
    </row>
    <row r="51" spans="1:15" s="223" customFormat="1">
      <c r="A51" s="218"/>
      <c r="B51" s="231"/>
      <c r="C51" s="218"/>
      <c r="D51" s="244" t="s">
        <v>468</v>
      </c>
      <c r="E51" s="218"/>
      <c r="F51" s="220">
        <v>1</v>
      </c>
      <c r="G51" s="220"/>
      <c r="H51" s="220"/>
      <c r="I51" s="220"/>
      <c r="J51" s="221">
        <v>103.94</v>
      </c>
      <c r="K51" s="221"/>
      <c r="L51" s="221"/>
      <c r="M51" s="222"/>
      <c r="O51" s="226"/>
    </row>
    <row r="52" spans="1:15" s="223" customFormat="1">
      <c r="A52" s="218"/>
      <c r="B52" s="231"/>
      <c r="C52" s="218"/>
      <c r="D52" s="224" t="s">
        <v>851</v>
      </c>
      <c r="E52" s="219"/>
      <c r="F52" s="220">
        <v>1</v>
      </c>
      <c r="G52" s="220"/>
      <c r="H52" s="220"/>
      <c r="I52" s="220"/>
      <c r="J52" s="221">
        <v>15.51</v>
      </c>
      <c r="K52" s="221"/>
      <c r="L52" s="221"/>
      <c r="M52" s="222"/>
      <c r="O52" s="226"/>
    </row>
    <row r="53" spans="1:15" s="223" customFormat="1">
      <c r="A53" s="218"/>
      <c r="B53" s="231"/>
      <c r="C53" s="218"/>
      <c r="D53" s="224" t="s">
        <v>852</v>
      </c>
      <c r="E53" s="219"/>
      <c r="F53" s="220"/>
      <c r="G53" s="220"/>
      <c r="H53" s="220"/>
      <c r="I53" s="220"/>
      <c r="J53" s="221">
        <v>5.88</v>
      </c>
      <c r="K53" s="221"/>
      <c r="L53" s="221"/>
      <c r="M53" s="222"/>
      <c r="O53" s="226"/>
    </row>
    <row r="54" spans="1:15" s="223" customFormat="1">
      <c r="A54" s="227"/>
      <c r="B54" s="225"/>
      <c r="C54" s="225"/>
      <c r="D54" s="224"/>
      <c r="E54" s="219"/>
      <c r="F54" s="220"/>
      <c r="G54" s="220"/>
      <c r="H54" s="220"/>
      <c r="I54" s="220"/>
      <c r="J54" s="221"/>
      <c r="K54" s="221"/>
      <c r="L54" s="221"/>
      <c r="M54" s="222"/>
      <c r="O54" s="226"/>
    </row>
    <row r="55" spans="1:15" s="223" customFormat="1">
      <c r="A55" s="235" t="e">
        <f>ORÇAMENTO!#REF!</f>
        <v>#REF!</v>
      </c>
      <c r="B55" s="236" t="e">
        <f>ORÇAMENTO!#REF!</f>
        <v>#REF!</v>
      </c>
      <c r="C55" s="235"/>
      <c r="D55" s="243" t="e">
        <f>ORÇAMENTO!#REF!</f>
        <v>#REF!</v>
      </c>
      <c r="E55" s="235" t="s">
        <v>168</v>
      </c>
      <c r="F55" s="237"/>
      <c r="G55" s="237"/>
      <c r="H55" s="237"/>
      <c r="I55" s="237"/>
      <c r="J55" s="238"/>
      <c r="K55" s="238"/>
      <c r="L55" s="238"/>
      <c r="M55" s="239">
        <f>SUM(J56)</f>
        <v>5.99</v>
      </c>
      <c r="O55" s="226"/>
    </row>
    <row r="56" spans="1:15" s="223" customFormat="1">
      <c r="A56" s="227"/>
      <c r="B56" s="225"/>
      <c r="C56" s="225"/>
      <c r="D56" s="224" t="s">
        <v>773</v>
      </c>
      <c r="E56" s="219"/>
      <c r="F56" s="220"/>
      <c r="G56" s="220">
        <v>2.5099999999999998</v>
      </c>
      <c r="H56" s="220"/>
      <c r="I56" s="220">
        <v>3.48</v>
      </c>
      <c r="J56" s="221">
        <f>G56+I56</f>
        <v>5.99</v>
      </c>
      <c r="K56" s="221"/>
      <c r="L56" s="221"/>
      <c r="M56" s="222"/>
      <c r="O56" s="226"/>
    </row>
    <row r="57" spans="1:15" s="223" customFormat="1">
      <c r="A57" s="227"/>
      <c r="B57" s="225"/>
      <c r="C57" s="225"/>
      <c r="D57" s="224"/>
      <c r="E57" s="219"/>
      <c r="F57" s="220"/>
      <c r="G57" s="220"/>
      <c r="H57" s="220"/>
      <c r="I57" s="220"/>
      <c r="J57" s="221"/>
      <c r="K57" s="221"/>
      <c r="L57" s="221"/>
      <c r="M57" s="222"/>
      <c r="O57" s="226"/>
    </row>
    <row r="58" spans="1:15" s="223" customFormat="1">
      <c r="A58" s="227"/>
      <c r="B58" s="225"/>
      <c r="C58" s="225"/>
      <c r="D58" s="224"/>
      <c r="E58" s="219"/>
      <c r="F58" s="220"/>
      <c r="G58" s="220"/>
      <c r="H58" s="220"/>
      <c r="I58" s="220"/>
      <c r="J58" s="221"/>
      <c r="K58" s="221"/>
      <c r="L58" s="221"/>
      <c r="M58" s="222"/>
      <c r="O58" s="226"/>
    </row>
    <row r="59" spans="1:15" s="223" customFormat="1">
      <c r="A59" s="235" t="e">
        <f>ORÇAMENTO!#REF!</f>
        <v>#REF!</v>
      </c>
      <c r="B59" s="236" t="e">
        <f>ORÇAMENTO!#REF!</f>
        <v>#REF!</v>
      </c>
      <c r="C59" s="235"/>
      <c r="D59" s="243" t="e">
        <f>ORÇAMENTO!#REF!</f>
        <v>#REF!</v>
      </c>
      <c r="E59" s="235" t="s">
        <v>169</v>
      </c>
      <c r="F59" s="237"/>
      <c r="G59" s="237"/>
      <c r="H59" s="237"/>
      <c r="I59" s="237"/>
      <c r="J59" s="238"/>
      <c r="K59" s="238"/>
      <c r="L59" s="238"/>
      <c r="M59" s="239">
        <f>SUM(G60:G80)</f>
        <v>60.2</v>
      </c>
      <c r="O59" s="226"/>
    </row>
    <row r="60" spans="1:15" s="223" customFormat="1">
      <c r="A60" s="218"/>
      <c r="B60" s="231"/>
      <c r="C60" s="218"/>
      <c r="D60" s="224" t="s">
        <v>774</v>
      </c>
      <c r="E60" s="218"/>
      <c r="F60" s="220"/>
      <c r="G60" s="220">
        <v>14.4</v>
      </c>
      <c r="H60" s="220"/>
      <c r="I60" s="220"/>
      <c r="J60" s="221"/>
      <c r="K60" s="221"/>
      <c r="L60" s="221"/>
      <c r="M60" s="222"/>
      <c r="O60" s="226"/>
    </row>
    <row r="61" spans="1:15" s="223" customFormat="1">
      <c r="A61" s="218"/>
      <c r="B61" s="231"/>
      <c r="C61" s="218"/>
      <c r="D61" s="224" t="s">
        <v>775</v>
      </c>
      <c r="E61" s="218"/>
      <c r="F61" s="220"/>
      <c r="G61" s="220">
        <v>6.6</v>
      </c>
      <c r="H61" s="220"/>
      <c r="I61" s="220"/>
      <c r="J61" s="221"/>
      <c r="K61" s="221"/>
      <c r="L61" s="221"/>
      <c r="M61" s="222"/>
      <c r="O61" s="226"/>
    </row>
    <row r="62" spans="1:15" s="223" customFormat="1" hidden="1">
      <c r="A62" s="218"/>
      <c r="B62" s="231"/>
      <c r="C62" s="218"/>
      <c r="D62" s="224" t="s">
        <v>774</v>
      </c>
      <c r="E62" s="218"/>
      <c r="F62" s="220"/>
      <c r="G62" s="220"/>
      <c r="H62" s="220"/>
      <c r="I62" s="220"/>
      <c r="J62" s="221"/>
      <c r="K62" s="221"/>
      <c r="L62" s="221"/>
      <c r="M62" s="222"/>
      <c r="O62" s="226"/>
    </row>
    <row r="63" spans="1:15" s="223" customFormat="1" hidden="1">
      <c r="A63" s="218"/>
      <c r="B63" s="231"/>
      <c r="C63" s="218"/>
      <c r="D63" s="224" t="s">
        <v>774</v>
      </c>
      <c r="E63" s="218"/>
      <c r="F63" s="220"/>
      <c r="G63" s="220"/>
      <c r="H63" s="220"/>
      <c r="I63" s="220"/>
      <c r="J63" s="221"/>
      <c r="K63" s="221"/>
      <c r="L63" s="221"/>
      <c r="M63" s="222"/>
      <c r="O63" s="226"/>
    </row>
    <row r="64" spans="1:15" s="223" customFormat="1" hidden="1">
      <c r="A64" s="218"/>
      <c r="B64" s="231"/>
      <c r="C64" s="218"/>
      <c r="D64" s="224" t="s">
        <v>774</v>
      </c>
      <c r="E64" s="218"/>
      <c r="F64" s="220"/>
      <c r="G64" s="220"/>
      <c r="H64" s="220"/>
      <c r="I64" s="220"/>
      <c r="J64" s="221"/>
      <c r="K64" s="221"/>
      <c r="L64" s="221"/>
      <c r="M64" s="222"/>
      <c r="O64" s="226"/>
    </row>
    <row r="65" spans="1:15" s="223" customFormat="1" hidden="1">
      <c r="A65" s="218"/>
      <c r="B65" s="231"/>
      <c r="C65" s="218"/>
      <c r="D65" s="224" t="s">
        <v>774</v>
      </c>
      <c r="E65" s="218"/>
      <c r="F65" s="220"/>
      <c r="G65" s="220"/>
      <c r="H65" s="220"/>
      <c r="I65" s="220"/>
      <c r="J65" s="221"/>
      <c r="K65" s="221"/>
      <c r="L65" s="221"/>
      <c r="M65" s="222"/>
      <c r="O65" s="226"/>
    </row>
    <row r="66" spans="1:15" s="223" customFormat="1" hidden="1">
      <c r="A66" s="218"/>
      <c r="B66" s="231"/>
      <c r="C66" s="218"/>
      <c r="D66" s="224" t="s">
        <v>774</v>
      </c>
      <c r="E66" s="218"/>
      <c r="F66" s="220"/>
      <c r="G66" s="220"/>
      <c r="H66" s="220"/>
      <c r="I66" s="220"/>
      <c r="J66" s="221"/>
      <c r="K66" s="221"/>
      <c r="L66" s="221"/>
      <c r="M66" s="222"/>
      <c r="O66" s="226"/>
    </row>
    <row r="67" spans="1:15" s="223" customFormat="1" hidden="1">
      <c r="A67" s="218"/>
      <c r="B67" s="231"/>
      <c r="C67" s="218"/>
      <c r="D67" s="224" t="s">
        <v>774</v>
      </c>
      <c r="E67" s="218"/>
      <c r="F67" s="220"/>
      <c r="G67" s="220"/>
      <c r="H67" s="220"/>
      <c r="I67" s="220"/>
      <c r="J67" s="221"/>
      <c r="K67" s="221"/>
      <c r="L67" s="221"/>
      <c r="M67" s="222"/>
      <c r="O67" s="226"/>
    </row>
    <row r="68" spans="1:15" s="223" customFormat="1" hidden="1">
      <c r="A68" s="218"/>
      <c r="B68" s="231"/>
      <c r="C68" s="218"/>
      <c r="D68" s="224" t="s">
        <v>774</v>
      </c>
      <c r="E68" s="218"/>
      <c r="F68" s="220"/>
      <c r="G68" s="220"/>
      <c r="H68" s="220"/>
      <c r="I68" s="220"/>
      <c r="J68" s="221"/>
      <c r="K68" s="221"/>
      <c r="L68" s="221"/>
      <c r="M68" s="222"/>
      <c r="O68" s="226"/>
    </row>
    <row r="69" spans="1:15" s="223" customFormat="1" hidden="1">
      <c r="A69" s="218"/>
      <c r="B69" s="231"/>
      <c r="C69" s="218"/>
      <c r="D69" s="224" t="s">
        <v>774</v>
      </c>
      <c r="E69" s="218"/>
      <c r="F69" s="220"/>
      <c r="G69" s="220"/>
      <c r="H69" s="220"/>
      <c r="I69" s="220"/>
      <c r="J69" s="221"/>
      <c r="K69" s="221"/>
      <c r="L69" s="221"/>
      <c r="M69" s="222"/>
      <c r="O69" s="226"/>
    </row>
    <row r="70" spans="1:15" s="223" customFormat="1" hidden="1">
      <c r="A70" s="218"/>
      <c r="B70" s="231"/>
      <c r="C70" s="218"/>
      <c r="D70" s="224" t="s">
        <v>774</v>
      </c>
      <c r="E70" s="218"/>
      <c r="F70" s="220"/>
      <c r="G70" s="220"/>
      <c r="H70" s="220"/>
      <c r="I70" s="220"/>
      <c r="J70" s="221"/>
      <c r="K70" s="221"/>
      <c r="L70" s="221"/>
      <c r="M70" s="222"/>
      <c r="O70" s="226"/>
    </row>
    <row r="71" spans="1:15" s="223" customFormat="1" hidden="1">
      <c r="A71" s="218"/>
      <c r="B71" s="231"/>
      <c r="C71" s="218"/>
      <c r="D71" s="224" t="s">
        <v>774</v>
      </c>
      <c r="E71" s="218"/>
      <c r="F71" s="220"/>
      <c r="G71" s="220"/>
      <c r="H71" s="220"/>
      <c r="I71" s="220"/>
      <c r="J71" s="221"/>
      <c r="K71" s="221"/>
      <c r="L71" s="221"/>
      <c r="M71" s="222"/>
      <c r="O71" s="226"/>
    </row>
    <row r="72" spans="1:15" s="223" customFormat="1" hidden="1">
      <c r="A72" s="218"/>
      <c r="B72" s="231"/>
      <c r="C72" s="218"/>
      <c r="D72" s="224" t="s">
        <v>774</v>
      </c>
      <c r="E72" s="218"/>
      <c r="F72" s="220"/>
      <c r="G72" s="220"/>
      <c r="H72" s="220"/>
      <c r="I72" s="220"/>
      <c r="J72" s="221"/>
      <c r="K72" s="221"/>
      <c r="L72" s="221"/>
      <c r="M72" s="222"/>
      <c r="O72" s="226"/>
    </row>
    <row r="73" spans="1:15" s="223" customFormat="1" hidden="1">
      <c r="A73" s="218"/>
      <c r="B73" s="231"/>
      <c r="C73" s="218"/>
      <c r="D73" s="224" t="s">
        <v>774</v>
      </c>
      <c r="E73" s="218"/>
      <c r="F73" s="220"/>
      <c r="G73" s="220"/>
      <c r="H73" s="220"/>
      <c r="I73" s="220"/>
      <c r="J73" s="221"/>
      <c r="K73" s="221"/>
      <c r="L73" s="221"/>
      <c r="M73" s="222"/>
      <c r="O73" s="226"/>
    </row>
    <row r="74" spans="1:15" s="223" customFormat="1" hidden="1">
      <c r="A74" s="218"/>
      <c r="B74" s="231"/>
      <c r="C74" s="218"/>
      <c r="D74" s="224" t="s">
        <v>774</v>
      </c>
      <c r="E74" s="218"/>
      <c r="F74" s="220"/>
      <c r="G74" s="220"/>
      <c r="H74" s="220"/>
      <c r="I74" s="220"/>
      <c r="J74" s="221"/>
      <c r="K74" s="221"/>
      <c r="L74" s="221"/>
      <c r="M74" s="222"/>
      <c r="O74" s="226"/>
    </row>
    <row r="75" spans="1:15" s="223" customFormat="1" hidden="1">
      <c r="A75" s="218"/>
      <c r="B75" s="231"/>
      <c r="C75" s="218"/>
      <c r="D75" s="224" t="s">
        <v>774</v>
      </c>
      <c r="E75" s="218"/>
      <c r="F75" s="220"/>
      <c r="G75" s="220"/>
      <c r="H75" s="220"/>
      <c r="I75" s="220"/>
      <c r="J75" s="221"/>
      <c r="K75" s="221"/>
      <c r="L75" s="221"/>
      <c r="M75" s="222"/>
      <c r="O75" s="226"/>
    </row>
    <row r="76" spans="1:15" s="223" customFormat="1" hidden="1">
      <c r="A76" s="218"/>
      <c r="B76" s="231"/>
      <c r="C76" s="218"/>
      <c r="D76" s="224" t="s">
        <v>774</v>
      </c>
      <c r="E76" s="218"/>
      <c r="F76" s="220"/>
      <c r="G76" s="220"/>
      <c r="H76" s="220"/>
      <c r="I76" s="220"/>
      <c r="J76" s="221"/>
      <c r="K76" s="221"/>
      <c r="L76" s="221"/>
      <c r="M76" s="222"/>
      <c r="O76" s="226"/>
    </row>
    <row r="77" spans="1:15" s="223" customFormat="1" hidden="1">
      <c r="A77" s="218"/>
      <c r="B77" s="231"/>
      <c r="C77" s="218"/>
      <c r="D77" s="224" t="s">
        <v>774</v>
      </c>
      <c r="E77" s="218"/>
      <c r="F77" s="220"/>
      <c r="G77" s="220"/>
      <c r="H77" s="220"/>
      <c r="I77" s="220"/>
      <c r="J77" s="221"/>
      <c r="K77" s="221"/>
      <c r="L77" s="221"/>
      <c r="M77" s="222"/>
      <c r="O77" s="226"/>
    </row>
    <row r="78" spans="1:15" s="223" customFormat="1">
      <c r="A78" s="218"/>
      <c r="B78" s="231"/>
      <c r="C78" s="218"/>
      <c r="D78" s="224" t="s">
        <v>776</v>
      </c>
      <c r="E78" s="218"/>
      <c r="F78" s="220"/>
      <c r="G78" s="220">
        <v>5.6</v>
      </c>
      <c r="H78" s="220"/>
      <c r="I78" s="220"/>
      <c r="J78" s="221"/>
      <c r="K78" s="221"/>
      <c r="L78" s="221"/>
      <c r="M78" s="222"/>
      <c r="O78" s="226"/>
    </row>
    <row r="79" spans="1:15" s="223" customFormat="1">
      <c r="A79" s="218"/>
      <c r="B79" s="231"/>
      <c r="C79" s="218"/>
      <c r="D79" s="224" t="s">
        <v>777</v>
      </c>
      <c r="E79" s="218"/>
      <c r="F79" s="220"/>
      <c r="G79" s="220">
        <v>33.6</v>
      </c>
      <c r="H79" s="220"/>
      <c r="I79" s="220"/>
      <c r="J79" s="221"/>
      <c r="K79" s="221"/>
      <c r="L79" s="221"/>
      <c r="M79" s="222"/>
      <c r="O79" s="226"/>
    </row>
    <row r="80" spans="1:15" s="223" customFormat="1">
      <c r="A80" s="227"/>
      <c r="B80" s="225"/>
      <c r="C80" s="225"/>
      <c r="D80" s="224"/>
      <c r="E80" s="219"/>
      <c r="F80" s="220"/>
      <c r="G80" s="220"/>
      <c r="H80" s="220"/>
      <c r="I80" s="220"/>
      <c r="J80" s="221"/>
      <c r="K80" s="221"/>
      <c r="L80" s="221"/>
      <c r="M80" s="222"/>
      <c r="O80" s="226"/>
    </row>
    <row r="81" spans="1:22" s="223" customFormat="1">
      <c r="A81" s="235"/>
      <c r="B81" s="236"/>
      <c r="C81" s="235"/>
      <c r="D81" s="243" t="s">
        <v>873</v>
      </c>
      <c r="E81" s="235" t="s">
        <v>462</v>
      </c>
      <c r="F81" s="237"/>
      <c r="G81" s="237"/>
      <c r="H81" s="237"/>
      <c r="I81" s="237"/>
      <c r="J81" s="238"/>
      <c r="K81" s="238"/>
      <c r="L81" s="238"/>
      <c r="M81" s="239">
        <f>SUM(J82:J83)</f>
        <v>13.865</v>
      </c>
      <c r="O81" s="226"/>
    </row>
    <row r="82" spans="1:22" s="223" customFormat="1">
      <c r="A82" s="227"/>
      <c r="B82" s="225"/>
      <c r="C82" s="225"/>
      <c r="D82" s="224" t="s">
        <v>765</v>
      </c>
      <c r="E82" s="219"/>
      <c r="F82" s="220">
        <v>1</v>
      </c>
      <c r="G82" s="220"/>
      <c r="H82" s="220"/>
      <c r="I82" s="220"/>
      <c r="J82" s="221">
        <v>5.41</v>
      </c>
      <c r="K82" s="221"/>
      <c r="L82" s="221"/>
      <c r="M82" s="222"/>
      <c r="O82" s="226"/>
    </row>
    <row r="83" spans="1:22" s="217" customFormat="1" ht="26.25">
      <c r="A83" s="227"/>
      <c r="B83" s="225"/>
      <c r="C83" s="225"/>
      <c r="D83" s="224" t="s">
        <v>874</v>
      </c>
      <c r="E83" s="219"/>
      <c r="F83" s="220">
        <v>1</v>
      </c>
      <c r="G83" s="220"/>
      <c r="H83" s="220"/>
      <c r="I83" s="220"/>
      <c r="J83" s="221">
        <v>8.4550000000000001</v>
      </c>
      <c r="K83" s="221"/>
      <c r="L83" s="221"/>
      <c r="M83" s="222"/>
      <c r="N83" s="263"/>
      <c r="O83" s="216"/>
    </row>
    <row r="84" spans="1:22" s="223" customFormat="1">
      <c r="A84" s="227"/>
      <c r="B84" s="225"/>
      <c r="C84" s="225"/>
      <c r="D84" s="224"/>
      <c r="E84" s="219"/>
      <c r="F84" s="220"/>
      <c r="G84" s="220"/>
      <c r="H84" s="220"/>
      <c r="I84" s="220"/>
      <c r="J84" s="221"/>
      <c r="K84" s="221"/>
      <c r="L84" s="221"/>
      <c r="M84" s="222"/>
      <c r="O84" s="226"/>
    </row>
    <row r="85" spans="1:22" s="223" customFormat="1" ht="46.5">
      <c r="A85" s="235" t="s">
        <v>761</v>
      </c>
      <c r="B85" s="236"/>
      <c r="C85" s="235"/>
      <c r="D85" s="243" t="s">
        <v>778</v>
      </c>
      <c r="E85" s="235" t="s">
        <v>355</v>
      </c>
      <c r="F85" s="237"/>
      <c r="G85" s="237"/>
      <c r="H85" s="237"/>
      <c r="I85" s="237"/>
      <c r="J85" s="238"/>
      <c r="K85" s="238"/>
      <c r="L85" s="238"/>
      <c r="M85" s="239">
        <f>J86</f>
        <v>25.92</v>
      </c>
      <c r="O85" s="226"/>
    </row>
    <row r="86" spans="1:22" s="223" customFormat="1">
      <c r="A86" s="227"/>
      <c r="B86" s="225"/>
      <c r="C86" s="225"/>
      <c r="D86" s="224" t="s">
        <v>460</v>
      </c>
      <c r="E86" s="219"/>
      <c r="F86" s="220">
        <v>8</v>
      </c>
      <c r="G86" s="220"/>
      <c r="H86" s="220">
        <v>1.2</v>
      </c>
      <c r="I86" s="220">
        <v>2.7</v>
      </c>
      <c r="J86" s="221">
        <f>F86*H86*I86</f>
        <v>25.92</v>
      </c>
      <c r="K86" s="221"/>
      <c r="L86" s="221"/>
      <c r="M86" s="222"/>
      <c r="O86" s="253"/>
      <c r="P86" s="254"/>
      <c r="Q86" s="251"/>
      <c r="R86" s="251"/>
      <c r="S86" s="251"/>
      <c r="T86" s="251"/>
      <c r="U86" s="252"/>
      <c r="V86" s="247"/>
    </row>
    <row r="87" spans="1:22" s="223" customFormat="1">
      <c r="A87" s="227"/>
      <c r="B87" s="225"/>
      <c r="C87" s="225"/>
      <c r="D87" s="224"/>
      <c r="E87" s="219"/>
      <c r="F87" s="220"/>
      <c r="G87" s="220"/>
      <c r="H87" s="220"/>
      <c r="I87" s="220"/>
      <c r="J87" s="221"/>
      <c r="K87" s="221"/>
      <c r="L87" s="221"/>
      <c r="M87" s="222"/>
      <c r="O87" s="226"/>
      <c r="P87" s="247"/>
      <c r="Q87" s="247"/>
      <c r="R87" s="247"/>
      <c r="S87" s="247"/>
      <c r="T87" s="247"/>
      <c r="U87" s="247"/>
      <c r="V87" s="247"/>
    </row>
    <row r="88" spans="1:22" s="223" customFormat="1">
      <c r="A88" s="235" t="s">
        <v>779</v>
      </c>
      <c r="B88" s="236"/>
      <c r="C88" s="235"/>
      <c r="D88" s="243" t="s">
        <v>794</v>
      </c>
      <c r="E88" s="235" t="s">
        <v>355</v>
      </c>
      <c r="F88" s="237"/>
      <c r="G88" s="237"/>
      <c r="H88" s="237"/>
      <c r="I88" s="237"/>
      <c r="J88" s="238"/>
      <c r="K88" s="238"/>
      <c r="L88" s="238"/>
      <c r="M88" s="239">
        <f>J89</f>
        <v>12.960000000000003</v>
      </c>
      <c r="O88" s="226"/>
    </row>
    <row r="89" spans="1:22" s="223" customFormat="1">
      <c r="A89" s="227"/>
      <c r="B89" s="225"/>
      <c r="C89" s="225"/>
      <c r="D89" s="224" t="s">
        <v>459</v>
      </c>
      <c r="E89" s="219"/>
      <c r="F89" s="220">
        <v>3</v>
      </c>
      <c r="G89" s="220"/>
      <c r="H89" s="220">
        <v>1.6</v>
      </c>
      <c r="I89" s="220">
        <v>2.7</v>
      </c>
      <c r="J89" s="221">
        <f>F89*H89*I89</f>
        <v>12.960000000000003</v>
      </c>
      <c r="K89" s="221"/>
      <c r="L89" s="221"/>
      <c r="M89" s="222"/>
      <c r="O89" s="253"/>
      <c r="P89" s="254"/>
      <c r="Q89" s="251"/>
      <c r="R89" s="251"/>
      <c r="S89" s="251"/>
      <c r="T89" s="251"/>
      <c r="U89" s="252"/>
      <c r="V89" s="247"/>
    </row>
    <row r="90" spans="1:22" s="223" customFormat="1">
      <c r="A90" s="227"/>
      <c r="B90" s="225"/>
      <c r="C90" s="225"/>
      <c r="D90" s="224"/>
      <c r="E90" s="219"/>
      <c r="G90" s="220"/>
      <c r="H90" s="220"/>
      <c r="I90" s="220"/>
      <c r="J90" s="221"/>
      <c r="K90" s="221"/>
      <c r="L90" s="221"/>
      <c r="M90" s="222"/>
      <c r="O90" s="253"/>
      <c r="P90" s="254"/>
      <c r="Q90" s="251"/>
      <c r="R90" s="251"/>
      <c r="S90" s="251"/>
      <c r="T90" s="251"/>
      <c r="U90" s="252"/>
      <c r="V90" s="247"/>
    </row>
    <row r="91" spans="1:22" s="223" customFormat="1">
      <c r="A91" s="235" t="s">
        <v>780</v>
      </c>
      <c r="B91" s="236"/>
      <c r="C91" s="235"/>
      <c r="D91" s="243" t="s">
        <v>878</v>
      </c>
      <c r="E91" s="235" t="s">
        <v>355</v>
      </c>
      <c r="F91" s="237"/>
      <c r="G91" s="237"/>
      <c r="H91" s="237"/>
      <c r="I91" s="237"/>
      <c r="J91" s="238"/>
      <c r="K91" s="238"/>
      <c r="L91" s="238"/>
      <c r="M91" s="239">
        <f>F92</f>
        <v>4</v>
      </c>
      <c r="O91" s="226"/>
    </row>
    <row r="92" spans="1:22" s="223" customFormat="1">
      <c r="A92" s="227"/>
      <c r="B92" s="225"/>
      <c r="C92" s="225"/>
      <c r="D92" s="224" t="s">
        <v>458</v>
      </c>
      <c r="E92" s="219"/>
      <c r="F92" s="220">
        <v>4</v>
      </c>
      <c r="G92" s="220"/>
      <c r="H92" s="220"/>
      <c r="I92" s="220"/>
      <c r="J92" s="221"/>
      <c r="K92" s="221"/>
      <c r="L92" s="221"/>
      <c r="M92" s="222"/>
      <c r="O92" s="253"/>
      <c r="P92" s="254"/>
      <c r="Q92" s="251"/>
      <c r="R92" s="251"/>
      <c r="S92" s="251"/>
      <c r="T92" s="251"/>
      <c r="U92" s="252"/>
      <c r="V92" s="247"/>
    </row>
    <row r="93" spans="1:22" s="223" customFormat="1">
      <c r="A93" s="227"/>
      <c r="B93" s="225"/>
      <c r="C93" s="225"/>
      <c r="D93" s="224"/>
      <c r="E93" s="219"/>
      <c r="F93" s="220"/>
      <c r="G93" s="220"/>
      <c r="H93" s="220"/>
      <c r="I93" s="220"/>
      <c r="J93" s="221"/>
      <c r="K93" s="221"/>
      <c r="L93" s="221"/>
      <c r="M93" s="222"/>
      <c r="O93" s="226"/>
    </row>
    <row r="94" spans="1:22" s="223" customFormat="1" ht="46.5">
      <c r="A94" s="235" t="s">
        <v>784</v>
      </c>
      <c r="B94" s="236"/>
      <c r="C94" s="235"/>
      <c r="D94" s="243" t="s">
        <v>781</v>
      </c>
      <c r="E94" s="235" t="s">
        <v>392</v>
      </c>
      <c r="F94" s="237"/>
      <c r="G94" s="237"/>
      <c r="H94" s="237"/>
      <c r="I94" s="237"/>
      <c r="J94" s="238"/>
      <c r="K94" s="238"/>
      <c r="L94" s="238"/>
      <c r="M94" s="239">
        <f>F95*J95</f>
        <v>11.34</v>
      </c>
      <c r="O94" s="226"/>
    </row>
    <row r="95" spans="1:22" s="223" customFormat="1">
      <c r="A95" s="227"/>
      <c r="B95" s="225"/>
      <c r="C95" s="225"/>
      <c r="D95" s="224"/>
      <c r="E95" s="219"/>
      <c r="F95" s="220">
        <v>7</v>
      </c>
      <c r="G95" s="220"/>
      <c r="H95" s="220">
        <v>1.8</v>
      </c>
      <c r="I95" s="220">
        <v>0.9</v>
      </c>
      <c r="J95" s="221">
        <f>H95*I95</f>
        <v>1.62</v>
      </c>
      <c r="K95" s="221"/>
      <c r="L95" s="221"/>
      <c r="M95" s="222"/>
      <c r="O95" s="226"/>
    </row>
    <row r="96" spans="1:22" s="223" customFormat="1">
      <c r="A96" s="227"/>
      <c r="B96" s="225"/>
      <c r="C96" s="225"/>
      <c r="D96" s="224"/>
      <c r="E96" s="219"/>
      <c r="F96" s="220"/>
      <c r="G96" s="220"/>
      <c r="H96" s="220"/>
      <c r="I96" s="220"/>
      <c r="J96" s="221"/>
      <c r="K96" s="221"/>
      <c r="L96" s="221"/>
      <c r="M96" s="222"/>
      <c r="O96" s="226"/>
    </row>
    <row r="97" spans="1:15" s="223" customFormat="1" ht="46.5">
      <c r="A97" s="235" t="s">
        <v>785</v>
      </c>
      <c r="B97" s="236" t="s">
        <v>783</v>
      </c>
      <c r="C97" s="235"/>
      <c r="D97" s="243" t="s">
        <v>782</v>
      </c>
      <c r="E97" s="235" t="s">
        <v>462</v>
      </c>
      <c r="F97" s="237"/>
      <c r="G97" s="237"/>
      <c r="H97" s="237"/>
      <c r="I97" s="237"/>
      <c r="J97" s="238"/>
      <c r="K97" s="238"/>
      <c r="L97" s="238"/>
      <c r="M97" s="239">
        <f>SUM(J98:J99)</f>
        <v>16.36</v>
      </c>
      <c r="O97" s="226"/>
    </row>
    <row r="98" spans="1:15" s="223" customFormat="1">
      <c r="A98" s="227"/>
      <c r="B98" s="225"/>
      <c r="C98" s="225"/>
      <c r="D98" s="224" t="s">
        <v>879</v>
      </c>
      <c r="E98" s="219"/>
      <c r="F98" s="220"/>
      <c r="G98" s="220"/>
      <c r="H98" s="220"/>
      <c r="I98" s="220"/>
      <c r="J98" s="221">
        <v>5.8</v>
      </c>
      <c r="K98" s="221"/>
      <c r="L98" s="221"/>
      <c r="M98" s="222"/>
      <c r="O98" s="226"/>
    </row>
    <row r="99" spans="1:15" s="223" customFormat="1">
      <c r="A99" s="227"/>
      <c r="B99" s="225"/>
      <c r="C99" s="225"/>
      <c r="D99" s="224" t="s">
        <v>786</v>
      </c>
      <c r="E99" s="219"/>
      <c r="F99" s="220"/>
      <c r="G99" s="220"/>
      <c r="H99" s="220"/>
      <c r="I99" s="220"/>
      <c r="J99" s="221">
        <f>7.68+2.88</f>
        <v>10.559999999999999</v>
      </c>
      <c r="K99" s="221"/>
      <c r="L99" s="221"/>
      <c r="M99" s="222"/>
      <c r="O99" s="226"/>
    </row>
    <row r="100" spans="1:15" s="223" customFormat="1">
      <c r="A100" s="227"/>
      <c r="B100" s="225"/>
      <c r="C100" s="225"/>
      <c r="D100" s="224"/>
      <c r="E100" s="219"/>
      <c r="F100" s="220"/>
      <c r="G100" s="220"/>
      <c r="H100" s="220"/>
      <c r="I100" s="220"/>
      <c r="J100" s="221"/>
      <c r="K100" s="221"/>
      <c r="L100" s="221"/>
      <c r="M100" s="222"/>
      <c r="O100" s="226"/>
    </row>
    <row r="101" spans="1:15" s="223" customFormat="1" ht="46.5">
      <c r="A101" s="235" t="s">
        <v>787</v>
      </c>
      <c r="B101" s="236"/>
      <c r="C101" s="235"/>
      <c r="D101" s="243" t="s">
        <v>788</v>
      </c>
      <c r="E101" s="235" t="s">
        <v>462</v>
      </c>
      <c r="F101" s="237"/>
      <c r="G101" s="237"/>
      <c r="H101" s="237"/>
      <c r="I101" s="237"/>
      <c r="J101" s="238"/>
      <c r="K101" s="238"/>
      <c r="L101" s="238"/>
      <c r="M101" s="239">
        <f>SUM(J102)</f>
        <v>1.92</v>
      </c>
      <c r="O101" s="226"/>
    </row>
    <row r="102" spans="1:15" s="223" customFormat="1">
      <c r="A102" s="227"/>
      <c r="B102" s="225"/>
      <c r="C102" s="225"/>
      <c r="D102" s="224" t="s">
        <v>458</v>
      </c>
      <c r="E102" s="219"/>
      <c r="F102" s="220"/>
      <c r="G102" s="220"/>
      <c r="H102" s="220"/>
      <c r="I102" s="220"/>
      <c r="J102" s="221">
        <v>1.92</v>
      </c>
      <c r="K102" s="221"/>
      <c r="L102" s="221"/>
      <c r="M102" s="222"/>
      <c r="O102" s="226"/>
    </row>
    <row r="103" spans="1:15" s="223" customFormat="1">
      <c r="A103" s="227"/>
      <c r="B103" s="225"/>
      <c r="C103" s="225"/>
      <c r="D103" s="224"/>
      <c r="E103" s="219"/>
      <c r="F103" s="220"/>
      <c r="G103" s="220"/>
      <c r="H103" s="220"/>
      <c r="I103" s="220"/>
      <c r="J103" s="221"/>
      <c r="K103" s="221"/>
      <c r="L103" s="221"/>
      <c r="M103" s="222"/>
      <c r="O103" s="226"/>
    </row>
    <row r="104" spans="1:15" s="217" customFormat="1" ht="46.5">
      <c r="A104" s="235"/>
      <c r="B104" s="236"/>
      <c r="C104" s="235"/>
      <c r="D104" s="243" t="s">
        <v>842</v>
      </c>
      <c r="E104" s="235" t="s">
        <v>843</v>
      </c>
      <c r="F104" s="237"/>
      <c r="G104" s="237"/>
      <c r="H104" s="237"/>
      <c r="I104" s="237"/>
      <c r="J104" s="238"/>
      <c r="K104" s="238"/>
      <c r="L104" s="238"/>
      <c r="M104" s="239">
        <f>SUM(J105:J109)</f>
        <v>19.440000000000005</v>
      </c>
      <c r="N104" s="263"/>
      <c r="O104" s="216"/>
    </row>
    <row r="105" spans="1:15" s="217" customFormat="1" ht="26.25">
      <c r="A105" s="227"/>
      <c r="B105" s="225"/>
      <c r="C105" s="225"/>
      <c r="D105" s="224" t="s">
        <v>844</v>
      </c>
      <c r="E105" s="219"/>
      <c r="F105" s="220">
        <v>4</v>
      </c>
      <c r="G105" s="220"/>
      <c r="H105" s="220"/>
      <c r="I105" s="220"/>
      <c r="J105" s="221">
        <f>F105*1.62</f>
        <v>6.48</v>
      </c>
      <c r="K105" s="221"/>
      <c r="L105" s="221"/>
      <c r="M105" s="222"/>
      <c r="N105" s="263"/>
      <c r="O105" s="216"/>
    </row>
    <row r="106" spans="1:15" s="217" customFormat="1" ht="26.25">
      <c r="A106" s="227"/>
      <c r="B106" s="225"/>
      <c r="C106" s="225"/>
      <c r="D106" s="224" t="s">
        <v>838</v>
      </c>
      <c r="E106" s="219"/>
      <c r="F106" s="220">
        <v>3</v>
      </c>
      <c r="G106" s="220"/>
      <c r="H106" s="220"/>
      <c r="I106" s="220"/>
      <c r="J106" s="221">
        <f t="shared" ref="J106:J109" si="0">F106*1.62</f>
        <v>4.8600000000000003</v>
      </c>
      <c r="K106" s="221"/>
      <c r="L106" s="221"/>
      <c r="M106" s="222"/>
      <c r="N106" s="263"/>
      <c r="O106" s="216"/>
    </row>
    <row r="107" spans="1:15" s="217" customFormat="1" ht="26.25">
      <c r="A107" s="227"/>
      <c r="B107" s="225"/>
      <c r="C107" s="225"/>
      <c r="D107" s="224" t="s">
        <v>839</v>
      </c>
      <c r="E107" s="219"/>
      <c r="F107" s="220">
        <v>1</v>
      </c>
      <c r="G107" s="220"/>
      <c r="H107" s="220"/>
      <c r="I107" s="220"/>
      <c r="J107" s="221">
        <f t="shared" si="0"/>
        <v>1.62</v>
      </c>
      <c r="K107" s="221"/>
      <c r="L107" s="221"/>
      <c r="M107" s="222"/>
      <c r="N107" s="263"/>
      <c r="O107" s="216"/>
    </row>
    <row r="108" spans="1:15" s="217" customFormat="1" ht="26.25">
      <c r="A108" s="227"/>
      <c r="B108" s="225"/>
      <c r="C108" s="225"/>
      <c r="D108" s="224" t="s">
        <v>845</v>
      </c>
      <c r="E108" s="219"/>
      <c r="F108" s="220">
        <v>2</v>
      </c>
      <c r="G108" s="220"/>
      <c r="H108" s="220"/>
      <c r="I108" s="220"/>
      <c r="J108" s="221">
        <f t="shared" si="0"/>
        <v>3.24</v>
      </c>
      <c r="K108" s="221"/>
      <c r="L108" s="221"/>
      <c r="M108" s="222"/>
      <c r="N108" s="263"/>
      <c r="O108" s="216"/>
    </row>
    <row r="109" spans="1:15" s="217" customFormat="1" ht="26.25">
      <c r="A109" s="227"/>
      <c r="B109" s="225"/>
      <c r="C109" s="225"/>
      <c r="D109" s="224" t="s">
        <v>846</v>
      </c>
      <c r="E109" s="219"/>
      <c r="F109" s="220">
        <v>2</v>
      </c>
      <c r="G109" s="220"/>
      <c r="H109" s="220"/>
      <c r="I109" s="220"/>
      <c r="J109" s="221">
        <f t="shared" si="0"/>
        <v>3.24</v>
      </c>
      <c r="K109" s="221"/>
      <c r="L109" s="221"/>
      <c r="M109" s="222"/>
      <c r="N109" s="263"/>
      <c r="O109" s="216"/>
    </row>
    <row r="110" spans="1:15" s="217" customFormat="1" ht="26.25">
      <c r="A110" s="227"/>
      <c r="B110" s="225"/>
      <c r="C110" s="225"/>
      <c r="D110" s="233"/>
      <c r="E110" s="219"/>
      <c r="F110" s="220"/>
      <c r="G110" s="220"/>
      <c r="H110" s="220"/>
      <c r="I110" s="220"/>
      <c r="J110" s="221"/>
      <c r="K110" s="221"/>
      <c r="L110" s="221"/>
      <c r="M110" s="222"/>
      <c r="N110" s="263"/>
      <c r="O110" s="216"/>
    </row>
    <row r="111" spans="1:15" s="217" customFormat="1" ht="46.5">
      <c r="A111" s="235"/>
      <c r="B111" s="236"/>
      <c r="C111" s="235"/>
      <c r="D111" s="243" t="s">
        <v>847</v>
      </c>
      <c r="E111" s="235" t="s">
        <v>843</v>
      </c>
      <c r="F111" s="237"/>
      <c r="G111" s="237"/>
      <c r="H111" s="237"/>
      <c r="I111" s="237"/>
      <c r="J111" s="238"/>
      <c r="K111" s="238"/>
      <c r="L111" s="238"/>
      <c r="M111" s="239">
        <f>SUM(J112:J113)</f>
        <v>1.89</v>
      </c>
      <c r="N111" s="263"/>
      <c r="O111" s="216"/>
    </row>
    <row r="112" spans="1:15" s="217" customFormat="1" ht="26.25">
      <c r="A112" s="227"/>
      <c r="B112" s="225"/>
      <c r="C112" s="225"/>
      <c r="D112" s="233" t="s">
        <v>848</v>
      </c>
      <c r="E112" s="219"/>
      <c r="F112" s="220">
        <v>1</v>
      </c>
      <c r="G112" s="220"/>
      <c r="H112" s="220"/>
      <c r="I112" s="220"/>
      <c r="J112" s="221">
        <f>F112*0.945</f>
        <v>0.94499999999999995</v>
      </c>
      <c r="K112" s="221"/>
      <c r="L112" s="221"/>
      <c r="M112" s="222"/>
      <c r="N112" s="263"/>
      <c r="O112" s="216"/>
    </row>
    <row r="113" spans="1:15" s="217" customFormat="1" ht="26.25">
      <c r="A113" s="227"/>
      <c r="B113" s="225"/>
      <c r="C113" s="225"/>
      <c r="D113" s="233" t="s">
        <v>849</v>
      </c>
      <c r="E113" s="219"/>
      <c r="F113" s="220">
        <v>1</v>
      </c>
      <c r="G113" s="220"/>
      <c r="H113" s="220"/>
      <c r="I113" s="220"/>
      <c r="J113" s="221">
        <f>F113*0.945</f>
        <v>0.94499999999999995</v>
      </c>
      <c r="K113" s="221"/>
      <c r="L113" s="221"/>
      <c r="M113" s="222"/>
      <c r="N113" s="263"/>
      <c r="O113" s="216"/>
    </row>
    <row r="114" spans="1:15" s="217" customFormat="1" ht="26.25">
      <c r="A114" s="227"/>
      <c r="B114" s="225"/>
      <c r="C114" s="225"/>
      <c r="D114" s="233"/>
      <c r="E114" s="219"/>
      <c r="F114" s="220"/>
      <c r="G114" s="220"/>
      <c r="H114" s="220"/>
      <c r="I114" s="220"/>
      <c r="J114" s="221"/>
      <c r="K114" s="221"/>
      <c r="L114" s="221"/>
      <c r="M114" s="222"/>
      <c r="N114" s="263"/>
      <c r="O114" s="216"/>
    </row>
    <row r="115" spans="1:15" s="217" customFormat="1" ht="69.75">
      <c r="A115" s="235"/>
      <c r="B115" s="236"/>
      <c r="C115" s="235"/>
      <c r="D115" s="243" t="s">
        <v>875</v>
      </c>
      <c r="E115" s="235" t="s">
        <v>843</v>
      </c>
      <c r="F115" s="237"/>
      <c r="G115" s="237"/>
      <c r="H115" s="237"/>
      <c r="I115" s="237"/>
      <c r="J115" s="238"/>
      <c r="K115" s="238"/>
      <c r="L115" s="238"/>
      <c r="M115" s="239">
        <f>SUM(J116:J122)</f>
        <v>10.8</v>
      </c>
      <c r="N115" s="263"/>
      <c r="O115" s="216"/>
    </row>
    <row r="116" spans="1:15" s="217" customFormat="1" ht="26.25">
      <c r="A116" s="227"/>
      <c r="B116" s="225"/>
      <c r="C116" s="225"/>
      <c r="D116" s="224" t="s">
        <v>844</v>
      </c>
      <c r="E116" s="219"/>
      <c r="F116" s="220">
        <v>1</v>
      </c>
      <c r="G116" s="220"/>
      <c r="H116" s="220"/>
      <c r="I116" s="220"/>
      <c r="J116" s="221">
        <f>2.7*0.8</f>
        <v>2.16</v>
      </c>
      <c r="K116" s="221"/>
      <c r="L116" s="221"/>
      <c r="M116" s="222"/>
      <c r="N116" s="263"/>
      <c r="O116" s="216"/>
    </row>
    <row r="117" spans="1:15" s="217" customFormat="1" ht="26.25">
      <c r="A117" s="227"/>
      <c r="B117" s="225"/>
      <c r="C117" s="225"/>
      <c r="D117" s="224" t="s">
        <v>838</v>
      </c>
      <c r="E117" s="219"/>
      <c r="F117" s="220"/>
      <c r="G117" s="220"/>
      <c r="H117" s="220"/>
      <c r="I117" s="220"/>
      <c r="J117" s="221"/>
      <c r="K117" s="221"/>
      <c r="L117" s="221"/>
      <c r="M117" s="222"/>
      <c r="N117" s="263"/>
      <c r="O117" s="216"/>
    </row>
    <row r="118" spans="1:15" s="217" customFormat="1" ht="26.25">
      <c r="A118" s="227"/>
      <c r="B118" s="225"/>
      <c r="C118" s="225"/>
      <c r="D118" s="224" t="s">
        <v>839</v>
      </c>
      <c r="E118" s="219"/>
      <c r="F118" s="220"/>
      <c r="G118" s="220"/>
      <c r="H118" s="220"/>
      <c r="I118" s="220"/>
      <c r="J118" s="221"/>
      <c r="K118" s="221"/>
      <c r="L118" s="221"/>
      <c r="M118" s="222"/>
      <c r="N118" s="263"/>
      <c r="O118" s="216"/>
    </row>
    <row r="119" spans="1:15" s="217" customFormat="1" ht="26.25">
      <c r="A119" s="227"/>
      <c r="B119" s="225"/>
      <c r="C119" s="225"/>
      <c r="D119" s="224" t="s">
        <v>845</v>
      </c>
      <c r="E119" s="219"/>
      <c r="F119" s="220">
        <v>1</v>
      </c>
      <c r="G119" s="220"/>
      <c r="H119" s="220"/>
      <c r="I119" s="220"/>
      <c r="J119" s="221">
        <f t="shared" ref="J119:J122" si="1">2.7*0.8</f>
        <v>2.16</v>
      </c>
      <c r="K119" s="221"/>
      <c r="L119" s="221"/>
      <c r="M119" s="222"/>
      <c r="N119" s="263"/>
      <c r="O119" s="216"/>
    </row>
    <row r="120" spans="1:15" s="217" customFormat="1" ht="26.25">
      <c r="A120" s="227"/>
      <c r="B120" s="225"/>
      <c r="C120" s="225"/>
      <c r="D120" s="224" t="s">
        <v>846</v>
      </c>
      <c r="E120" s="219"/>
      <c r="F120" s="220">
        <v>1</v>
      </c>
      <c r="G120" s="220"/>
      <c r="H120" s="220"/>
      <c r="I120" s="220"/>
      <c r="J120" s="221">
        <f t="shared" si="1"/>
        <v>2.16</v>
      </c>
      <c r="K120" s="221"/>
      <c r="L120" s="221"/>
      <c r="M120" s="222"/>
      <c r="N120" s="263"/>
      <c r="O120" s="216"/>
    </row>
    <row r="121" spans="1:15" s="217" customFormat="1" ht="26.25">
      <c r="A121" s="227"/>
      <c r="B121" s="225"/>
      <c r="C121" s="225"/>
      <c r="D121" s="233" t="s">
        <v>848</v>
      </c>
      <c r="E121" s="219"/>
      <c r="F121" s="220">
        <v>1</v>
      </c>
      <c r="G121" s="220"/>
      <c r="H121" s="220"/>
      <c r="I121" s="220"/>
      <c r="J121" s="221">
        <f t="shared" si="1"/>
        <v>2.16</v>
      </c>
      <c r="K121" s="221"/>
      <c r="L121" s="221"/>
      <c r="M121" s="222"/>
      <c r="N121" s="263"/>
      <c r="O121" s="216"/>
    </row>
    <row r="122" spans="1:15" s="217" customFormat="1" ht="26.25">
      <c r="A122" s="227"/>
      <c r="B122" s="225"/>
      <c r="C122" s="225"/>
      <c r="D122" s="233" t="s">
        <v>849</v>
      </c>
      <c r="E122" s="219"/>
      <c r="F122" s="220">
        <v>1</v>
      </c>
      <c r="G122" s="220"/>
      <c r="H122" s="220"/>
      <c r="I122" s="220"/>
      <c r="J122" s="221">
        <f t="shared" si="1"/>
        <v>2.16</v>
      </c>
      <c r="K122" s="221"/>
      <c r="L122" s="221"/>
      <c r="M122" s="222"/>
      <c r="N122" s="263"/>
      <c r="O122" s="216"/>
    </row>
    <row r="123" spans="1:15" s="223" customFormat="1">
      <c r="A123" s="227"/>
      <c r="B123" s="225"/>
      <c r="C123" s="225"/>
      <c r="D123" s="224"/>
      <c r="E123" s="219"/>
      <c r="F123" s="220"/>
      <c r="G123" s="220"/>
      <c r="H123" s="220"/>
      <c r="I123" s="220"/>
      <c r="J123" s="221"/>
      <c r="K123" s="221"/>
      <c r="L123" s="221"/>
      <c r="M123" s="222"/>
      <c r="O123" s="226"/>
    </row>
    <row r="124" spans="1:15" s="217" customFormat="1" ht="46.5">
      <c r="A124" s="235" t="str">
        <f>ORÇAMENTO!B93</f>
        <v>9.01</v>
      </c>
      <c r="B124" s="236" t="e">
        <f>ORÇAMENTO!#REF!</f>
        <v>#REF!</v>
      </c>
      <c r="C124" s="235" t="s">
        <v>180</v>
      </c>
      <c r="D124" s="243" t="e">
        <f>ORÇAMENTO!#REF!</f>
        <v>#REF!</v>
      </c>
      <c r="E124" s="235" t="s">
        <v>462</v>
      </c>
      <c r="F124" s="237"/>
      <c r="G124" s="237"/>
      <c r="H124" s="237"/>
      <c r="I124" s="237"/>
      <c r="J124" s="238"/>
      <c r="K124" s="238"/>
      <c r="L124" s="238"/>
      <c r="M124" s="239">
        <f>SUM(J125:J134)</f>
        <v>414.07</v>
      </c>
      <c r="N124" s="263"/>
      <c r="O124" s="216"/>
    </row>
    <row r="125" spans="1:15" s="217" customFormat="1" ht="26.25">
      <c r="A125" s="218"/>
      <c r="B125" s="231"/>
      <c r="C125" s="218"/>
      <c r="D125" s="224" t="s">
        <v>764</v>
      </c>
      <c r="E125" s="218"/>
      <c r="F125" s="220"/>
      <c r="G125" s="220"/>
      <c r="H125" s="220"/>
      <c r="I125" s="220"/>
      <c r="J125" s="221">
        <v>26.44</v>
      </c>
      <c r="K125" s="221"/>
      <c r="L125" s="221"/>
      <c r="M125" s="222"/>
      <c r="N125" s="263"/>
      <c r="O125" s="216"/>
    </row>
    <row r="126" spans="1:15" s="217" customFormat="1" ht="26.25">
      <c r="A126" s="218"/>
      <c r="B126" s="231"/>
      <c r="C126" s="218"/>
      <c r="D126" s="224" t="s">
        <v>765</v>
      </c>
      <c r="E126" s="218"/>
      <c r="F126" s="220"/>
      <c r="G126" s="220"/>
      <c r="H126" s="220"/>
      <c r="I126" s="220"/>
      <c r="J126" s="221">
        <v>33.6</v>
      </c>
      <c r="K126" s="221"/>
      <c r="L126" s="221"/>
      <c r="M126" s="222"/>
      <c r="N126" s="263"/>
      <c r="O126" s="216"/>
    </row>
    <row r="127" spans="1:15" s="217" customFormat="1" ht="26.25">
      <c r="A127" s="218"/>
      <c r="B127" s="231"/>
      <c r="C127" s="218"/>
      <c r="D127" s="224" t="s">
        <v>766</v>
      </c>
      <c r="E127" s="218"/>
      <c r="F127" s="220"/>
      <c r="G127" s="220"/>
      <c r="H127" s="220"/>
      <c r="I127" s="220"/>
      <c r="J127" s="221">
        <v>33.9</v>
      </c>
      <c r="K127" s="221"/>
      <c r="L127" s="221"/>
      <c r="M127" s="222"/>
      <c r="N127" s="263"/>
      <c r="O127" s="216"/>
    </row>
    <row r="128" spans="1:15" s="217" customFormat="1" ht="26.25">
      <c r="A128" s="218"/>
      <c r="B128" s="231"/>
      <c r="C128" s="218"/>
      <c r="D128" s="224" t="s">
        <v>767</v>
      </c>
      <c r="E128" s="218"/>
      <c r="F128" s="220"/>
      <c r="G128" s="220"/>
      <c r="H128" s="220"/>
      <c r="I128" s="220"/>
      <c r="J128" s="221">
        <v>33.9</v>
      </c>
      <c r="K128" s="221"/>
      <c r="L128" s="221"/>
      <c r="M128" s="222"/>
      <c r="N128" s="263"/>
      <c r="O128" s="216"/>
    </row>
    <row r="129" spans="1:15" s="217" customFormat="1" ht="26.25">
      <c r="A129" s="218"/>
      <c r="B129" s="231"/>
      <c r="C129" s="218"/>
      <c r="D129" s="224" t="s">
        <v>768</v>
      </c>
      <c r="E129" s="218"/>
      <c r="F129" s="220"/>
      <c r="G129" s="220"/>
      <c r="H129" s="220"/>
      <c r="I129" s="220"/>
      <c r="J129" s="221">
        <v>33.9</v>
      </c>
      <c r="K129" s="221"/>
      <c r="L129" s="221"/>
      <c r="M129" s="222"/>
      <c r="N129" s="263"/>
      <c r="O129" s="216"/>
    </row>
    <row r="130" spans="1:15" s="217" customFormat="1" ht="26.25">
      <c r="A130" s="218"/>
      <c r="B130" s="231"/>
      <c r="C130" s="218"/>
      <c r="D130" s="224" t="s">
        <v>769</v>
      </c>
      <c r="E130" s="218"/>
      <c r="F130" s="220"/>
      <c r="G130" s="220"/>
      <c r="H130" s="220"/>
      <c r="I130" s="220"/>
      <c r="J130" s="221">
        <v>33.9</v>
      </c>
      <c r="K130" s="221"/>
      <c r="L130" s="221"/>
      <c r="M130" s="222"/>
      <c r="N130" s="263"/>
      <c r="O130" s="216"/>
    </row>
    <row r="131" spans="1:15" s="217" customFormat="1" ht="26.25">
      <c r="A131" s="218"/>
      <c r="B131" s="231"/>
      <c r="C131" s="218"/>
      <c r="D131" s="224" t="s">
        <v>770</v>
      </c>
      <c r="E131" s="218"/>
      <c r="F131" s="220"/>
      <c r="G131" s="220"/>
      <c r="H131" s="220"/>
      <c r="I131" s="220"/>
      <c r="J131" s="221">
        <v>32.520000000000003</v>
      </c>
      <c r="K131" s="221"/>
      <c r="L131" s="221"/>
      <c r="M131" s="222"/>
      <c r="N131" s="263"/>
      <c r="O131" s="216"/>
    </row>
    <row r="132" spans="1:15" s="217" customFormat="1" ht="26.25">
      <c r="A132" s="218"/>
      <c r="B132" s="231"/>
      <c r="C132" s="218"/>
      <c r="D132" s="224" t="s">
        <v>771</v>
      </c>
      <c r="E132" s="218"/>
      <c r="F132" s="220"/>
      <c r="G132" s="220"/>
      <c r="H132" s="220"/>
      <c r="I132" s="220"/>
      <c r="J132" s="221">
        <v>102.96</v>
      </c>
      <c r="K132" s="221"/>
      <c r="L132" s="221"/>
      <c r="M132" s="222"/>
      <c r="N132" s="263"/>
      <c r="O132" s="216"/>
    </row>
    <row r="133" spans="1:15" s="217" customFormat="1" ht="26.25">
      <c r="A133" s="218"/>
      <c r="B133" s="231"/>
      <c r="C133" s="218"/>
      <c r="D133" s="224" t="s">
        <v>772</v>
      </c>
      <c r="E133" s="218"/>
      <c r="F133" s="220"/>
      <c r="G133" s="220"/>
      <c r="H133" s="220"/>
      <c r="I133" s="220"/>
      <c r="J133" s="221">
        <v>51.3</v>
      </c>
      <c r="K133" s="221"/>
      <c r="L133" s="221"/>
      <c r="M133" s="222"/>
      <c r="N133" s="263"/>
      <c r="O133" s="216"/>
    </row>
    <row r="134" spans="1:15" s="217" customFormat="1" ht="26.25">
      <c r="A134" s="218"/>
      <c r="B134" s="231"/>
      <c r="C134" s="218"/>
      <c r="D134" s="224" t="s">
        <v>855</v>
      </c>
      <c r="E134" s="218"/>
      <c r="F134" s="220"/>
      <c r="G134" s="220"/>
      <c r="H134" s="220"/>
      <c r="I134" s="220"/>
      <c r="J134" s="221">
        <v>31.65</v>
      </c>
      <c r="K134" s="221"/>
      <c r="L134" s="221"/>
      <c r="M134" s="222"/>
      <c r="N134" s="263"/>
      <c r="O134" s="216"/>
    </row>
    <row r="135" spans="1:15" s="217" customFormat="1" ht="26.25">
      <c r="A135" s="218"/>
      <c r="B135" s="261"/>
      <c r="C135" s="261"/>
      <c r="D135" s="224" t="s">
        <v>856</v>
      </c>
      <c r="E135" s="261"/>
      <c r="F135" s="261"/>
      <c r="G135" s="261"/>
      <c r="H135" s="261"/>
      <c r="I135" s="261"/>
      <c r="J135" s="221">
        <f>5.88*2</f>
        <v>11.76</v>
      </c>
      <c r="K135" s="261"/>
      <c r="L135" s="261"/>
      <c r="M135" s="261"/>
      <c r="N135" s="263"/>
      <c r="O135" s="216"/>
    </row>
    <row r="136" spans="1:15" s="217" customFormat="1" ht="46.5">
      <c r="A136" s="235" t="e">
        <f>ORÇAMENTO!#REF!</f>
        <v>#REF!</v>
      </c>
      <c r="B136" s="236" t="e">
        <f>ORÇAMENTO!#REF!</f>
        <v>#REF!</v>
      </c>
      <c r="C136" s="235" t="s">
        <v>180</v>
      </c>
      <c r="D136" s="243" t="e">
        <f>ORÇAMENTO!#REF!</f>
        <v>#REF!</v>
      </c>
      <c r="E136" s="235" t="s">
        <v>462</v>
      </c>
      <c r="F136" s="237"/>
      <c r="G136" s="237"/>
      <c r="H136" s="237"/>
      <c r="I136" s="237"/>
      <c r="J136" s="238"/>
      <c r="K136" s="238"/>
      <c r="L136" s="238"/>
      <c r="M136" s="239">
        <f>SUM(J137:J146)</f>
        <v>247.20999999999998</v>
      </c>
      <c r="N136" s="263"/>
      <c r="O136" s="216"/>
    </row>
    <row r="137" spans="1:15" s="217" customFormat="1" ht="26.25">
      <c r="A137" s="218"/>
      <c r="B137" s="231"/>
      <c r="C137" s="218"/>
      <c r="D137" s="224" t="s">
        <v>764</v>
      </c>
      <c r="E137" s="218"/>
      <c r="F137" s="220"/>
      <c r="G137" s="220"/>
      <c r="H137" s="220"/>
      <c r="I137" s="220"/>
      <c r="J137" s="221">
        <v>9.98</v>
      </c>
      <c r="K137" s="221"/>
      <c r="L137" s="221"/>
      <c r="M137" s="222"/>
      <c r="N137" s="263"/>
      <c r="O137" s="216"/>
    </row>
    <row r="138" spans="1:15" s="217" customFormat="1" ht="26.25">
      <c r="A138" s="218"/>
      <c r="B138" s="231"/>
      <c r="C138" s="218"/>
      <c r="D138" s="224" t="s">
        <v>765</v>
      </c>
      <c r="E138" s="218"/>
      <c r="F138" s="220"/>
      <c r="G138" s="220"/>
      <c r="H138" s="220"/>
      <c r="I138" s="220"/>
      <c r="J138" s="221">
        <v>12.35</v>
      </c>
      <c r="K138" s="221"/>
      <c r="L138" s="221"/>
      <c r="M138" s="222"/>
      <c r="N138" s="263"/>
      <c r="O138" s="216"/>
    </row>
    <row r="139" spans="1:15" s="217" customFormat="1" ht="26.25">
      <c r="A139" s="218"/>
      <c r="B139" s="231"/>
      <c r="C139" s="218"/>
      <c r="D139" s="224" t="s">
        <v>766</v>
      </c>
      <c r="E139" s="218"/>
      <c r="F139" s="220"/>
      <c r="G139" s="220"/>
      <c r="H139" s="220"/>
      <c r="I139" s="220"/>
      <c r="J139" s="221">
        <v>12.445</v>
      </c>
      <c r="K139" s="221"/>
      <c r="L139" s="221"/>
      <c r="M139" s="222"/>
      <c r="N139" s="263"/>
      <c r="O139" s="216"/>
    </row>
    <row r="140" spans="1:15" s="217" customFormat="1" ht="26.25">
      <c r="A140" s="218"/>
      <c r="B140" s="231"/>
      <c r="C140" s="218"/>
      <c r="D140" s="224" t="s">
        <v>767</v>
      </c>
      <c r="E140" s="218"/>
      <c r="F140" s="220"/>
      <c r="G140" s="220"/>
      <c r="H140" s="220"/>
      <c r="I140" s="220"/>
      <c r="J140" s="221">
        <v>12.445</v>
      </c>
      <c r="K140" s="221"/>
      <c r="L140" s="221"/>
      <c r="M140" s="222"/>
      <c r="N140" s="263"/>
      <c r="O140" s="216"/>
    </row>
    <row r="141" spans="1:15" s="217" customFormat="1" ht="26.25">
      <c r="A141" s="218"/>
      <c r="B141" s="231"/>
      <c r="C141" s="218"/>
      <c r="D141" s="224" t="s">
        <v>768</v>
      </c>
      <c r="E141" s="218"/>
      <c r="F141" s="220"/>
      <c r="G141" s="220"/>
      <c r="H141" s="220"/>
      <c r="I141" s="220"/>
      <c r="J141" s="221">
        <v>12.445</v>
      </c>
      <c r="K141" s="221"/>
      <c r="L141" s="221"/>
      <c r="M141" s="222"/>
      <c r="N141" s="263"/>
      <c r="O141" s="216"/>
    </row>
    <row r="142" spans="1:15" s="217" customFormat="1" ht="26.25">
      <c r="A142" s="218"/>
      <c r="B142" s="231"/>
      <c r="C142" s="218"/>
      <c r="D142" s="224" t="s">
        <v>769</v>
      </c>
      <c r="E142" s="218"/>
      <c r="F142" s="220"/>
      <c r="G142" s="220"/>
      <c r="H142" s="220"/>
      <c r="I142" s="220"/>
      <c r="J142" s="221">
        <v>12.445</v>
      </c>
      <c r="K142" s="221"/>
      <c r="L142" s="221"/>
      <c r="M142" s="222"/>
      <c r="N142" s="263"/>
      <c r="O142" s="216"/>
    </row>
    <row r="143" spans="1:15" s="217" customFormat="1" ht="26.25">
      <c r="A143" s="218"/>
      <c r="B143" s="231"/>
      <c r="C143" s="218"/>
      <c r="D143" s="224" t="s">
        <v>770</v>
      </c>
      <c r="E143" s="218"/>
      <c r="F143" s="220"/>
      <c r="G143" s="220"/>
      <c r="H143" s="220"/>
      <c r="I143" s="220"/>
      <c r="J143" s="221">
        <v>11.97</v>
      </c>
      <c r="K143" s="221"/>
      <c r="L143" s="221"/>
      <c r="M143" s="222"/>
      <c r="N143" s="263"/>
      <c r="O143" s="216"/>
    </row>
    <row r="144" spans="1:15" s="217" customFormat="1" ht="26.25">
      <c r="A144" s="218"/>
      <c r="B144" s="231"/>
      <c r="C144" s="218"/>
      <c r="D144" s="224" t="s">
        <v>771</v>
      </c>
      <c r="E144" s="218"/>
      <c r="F144" s="220"/>
      <c r="G144" s="220"/>
      <c r="H144" s="220"/>
      <c r="I144" s="220"/>
      <c r="J144" s="221">
        <v>102.96</v>
      </c>
      <c r="K144" s="221"/>
      <c r="L144" s="221"/>
      <c r="M144" s="222"/>
      <c r="N144" s="263"/>
      <c r="O144" s="216"/>
    </row>
    <row r="145" spans="1:15" s="217" customFormat="1" ht="26.25">
      <c r="A145" s="218"/>
      <c r="B145" s="231"/>
      <c r="C145" s="218"/>
      <c r="D145" s="224" t="s">
        <v>772</v>
      </c>
      <c r="E145" s="218"/>
      <c r="F145" s="220"/>
      <c r="G145" s="220"/>
      <c r="H145" s="220"/>
      <c r="I145" s="220"/>
      <c r="J145" s="221">
        <v>48.41</v>
      </c>
      <c r="K145" s="221"/>
      <c r="L145" s="221"/>
      <c r="M145" s="222"/>
      <c r="N145" s="263"/>
      <c r="O145" s="216"/>
    </row>
    <row r="146" spans="1:15" s="217" customFormat="1" ht="26.25">
      <c r="A146" s="218"/>
      <c r="B146" s="261"/>
      <c r="C146" s="261"/>
      <c r="D146" s="224" t="s">
        <v>856</v>
      </c>
      <c r="E146" s="261"/>
      <c r="F146" s="261"/>
      <c r="G146" s="261"/>
      <c r="H146" s="261"/>
      <c r="I146" s="261"/>
      <c r="J146" s="221">
        <f>5.88*2</f>
        <v>11.76</v>
      </c>
      <c r="K146" s="221"/>
      <c r="L146" s="221"/>
      <c r="M146" s="222"/>
      <c r="N146" s="263"/>
      <c r="O146" s="216"/>
    </row>
    <row r="147" spans="1:15" s="223" customFormat="1" ht="46.5">
      <c r="A147" s="235"/>
      <c r="B147" s="236" t="s">
        <v>789</v>
      </c>
      <c r="C147" s="235"/>
      <c r="D147" s="243" t="s">
        <v>790</v>
      </c>
      <c r="E147" s="235" t="s">
        <v>462</v>
      </c>
      <c r="F147" s="237"/>
      <c r="G147" s="237"/>
      <c r="H147" s="237"/>
      <c r="I147" s="237"/>
      <c r="J147" s="238"/>
      <c r="K147" s="238"/>
      <c r="L147" s="238"/>
      <c r="M147" s="239">
        <f>SUM(J148:J157)</f>
        <v>180.02799999999999</v>
      </c>
      <c r="O147" s="226"/>
    </row>
    <row r="148" spans="1:15" s="223" customFormat="1">
      <c r="A148" s="227"/>
      <c r="B148" s="225"/>
      <c r="C148" s="225"/>
      <c r="D148" s="224" t="s">
        <v>764</v>
      </c>
      <c r="E148" s="219"/>
      <c r="F148" s="220"/>
      <c r="G148" s="220"/>
      <c r="H148" s="220"/>
      <c r="I148" s="220"/>
      <c r="J148" s="221">
        <v>16.559999999999999</v>
      </c>
      <c r="K148" s="221"/>
      <c r="L148" s="221"/>
      <c r="M148" s="222"/>
      <c r="O148" s="226"/>
    </row>
    <row r="149" spans="1:15" s="223" customFormat="1">
      <c r="A149" s="227"/>
      <c r="B149" s="225"/>
      <c r="C149" s="225"/>
      <c r="D149" s="224" t="s">
        <v>765</v>
      </c>
      <c r="E149" s="219"/>
      <c r="F149" s="220"/>
      <c r="G149" s="220"/>
      <c r="H149" s="220"/>
      <c r="I149" s="220"/>
      <c r="J149" s="221">
        <v>21.24</v>
      </c>
      <c r="K149" s="221"/>
      <c r="L149" s="221"/>
      <c r="M149" s="222"/>
      <c r="O149" s="226"/>
    </row>
    <row r="150" spans="1:15" s="223" customFormat="1">
      <c r="A150" s="227"/>
      <c r="B150" s="225"/>
      <c r="C150" s="225"/>
      <c r="D150" s="224" t="s">
        <v>766</v>
      </c>
      <c r="E150" s="219"/>
      <c r="F150" s="220"/>
      <c r="G150" s="220"/>
      <c r="H150" s="220"/>
      <c r="I150" s="220"/>
      <c r="J150" s="221">
        <v>21.42</v>
      </c>
      <c r="K150" s="221"/>
      <c r="L150" s="221"/>
      <c r="M150" s="222"/>
      <c r="O150" s="226"/>
    </row>
    <row r="151" spans="1:15" s="223" customFormat="1">
      <c r="A151" s="227"/>
      <c r="B151" s="225"/>
      <c r="C151" s="225"/>
      <c r="D151" s="224" t="s">
        <v>767</v>
      </c>
      <c r="E151" s="219"/>
      <c r="F151" s="220"/>
      <c r="G151" s="220"/>
      <c r="H151" s="220"/>
      <c r="I151" s="220"/>
      <c r="J151" s="221">
        <v>21.42</v>
      </c>
      <c r="K151" s="221"/>
      <c r="L151" s="221"/>
      <c r="M151" s="222"/>
      <c r="O151" s="226"/>
    </row>
    <row r="152" spans="1:15" s="223" customFormat="1">
      <c r="A152" s="227"/>
      <c r="B152" s="225"/>
      <c r="C152" s="225"/>
      <c r="D152" s="224" t="s">
        <v>768</v>
      </c>
      <c r="E152" s="219"/>
      <c r="F152" s="220"/>
      <c r="G152" s="220"/>
      <c r="H152" s="220"/>
      <c r="I152" s="220"/>
      <c r="J152" s="221">
        <v>21.42</v>
      </c>
      <c r="K152" s="221"/>
      <c r="L152" s="221"/>
      <c r="M152" s="222"/>
      <c r="O152" s="226"/>
    </row>
    <row r="153" spans="1:15" s="223" customFormat="1">
      <c r="A153" s="227"/>
      <c r="B153" s="225"/>
      <c r="C153" s="225"/>
      <c r="D153" s="224" t="s">
        <v>769</v>
      </c>
      <c r="E153" s="219"/>
      <c r="F153" s="220"/>
      <c r="G153" s="220"/>
      <c r="H153" s="220"/>
      <c r="I153" s="220"/>
      <c r="J153" s="221">
        <v>21.42</v>
      </c>
      <c r="K153" s="221"/>
      <c r="L153" s="221"/>
      <c r="M153" s="222"/>
      <c r="O153" s="226"/>
    </row>
    <row r="154" spans="1:15" s="223" customFormat="1">
      <c r="A154" s="227"/>
      <c r="B154" s="225"/>
      <c r="C154" s="225"/>
      <c r="D154" s="224" t="s">
        <v>770</v>
      </c>
      <c r="E154" s="219"/>
      <c r="F154" s="220"/>
      <c r="G154" s="220"/>
      <c r="H154" s="220"/>
      <c r="I154" s="220"/>
      <c r="J154" s="221">
        <v>20.538</v>
      </c>
      <c r="K154" s="221"/>
      <c r="L154" s="221"/>
      <c r="M154" s="222"/>
      <c r="O154" s="226"/>
    </row>
    <row r="155" spans="1:15" s="223" customFormat="1">
      <c r="A155" s="227"/>
      <c r="B155" s="225"/>
      <c r="C155" s="225"/>
      <c r="D155" s="224" t="s">
        <v>771</v>
      </c>
      <c r="E155" s="219"/>
      <c r="F155" s="220"/>
      <c r="G155" s="220"/>
      <c r="H155" s="220"/>
      <c r="I155" s="220"/>
      <c r="J155" s="221">
        <v>0</v>
      </c>
      <c r="K155" s="221"/>
      <c r="L155" s="221"/>
      <c r="M155" s="222"/>
      <c r="O155" s="226"/>
    </row>
    <row r="156" spans="1:15" s="223" customFormat="1">
      <c r="A156" s="227"/>
      <c r="B156" s="225"/>
      <c r="C156" s="225"/>
      <c r="D156" s="224" t="s">
        <v>772</v>
      </c>
      <c r="E156" s="219"/>
      <c r="F156" s="220"/>
      <c r="G156" s="220"/>
      <c r="H156" s="220"/>
      <c r="I156" s="220"/>
      <c r="J156" s="221">
        <v>2.88</v>
      </c>
      <c r="K156" s="221"/>
      <c r="L156" s="221"/>
      <c r="M156" s="222"/>
      <c r="O156" s="226"/>
    </row>
    <row r="157" spans="1:15" s="223" customFormat="1">
      <c r="A157" s="227"/>
      <c r="B157" s="225"/>
      <c r="C157" s="225"/>
      <c r="D157" s="224" t="s">
        <v>851</v>
      </c>
      <c r="E157" s="219"/>
      <c r="F157" s="220"/>
      <c r="G157" s="220"/>
      <c r="H157" s="220"/>
      <c r="I157" s="220"/>
      <c r="J157" s="221">
        <v>33.130000000000003</v>
      </c>
      <c r="K157" s="221"/>
      <c r="L157" s="221"/>
      <c r="M157" s="222"/>
      <c r="O157" s="226"/>
    </row>
    <row r="158" spans="1:15" s="223" customFormat="1">
      <c r="A158" s="227"/>
      <c r="B158" s="225"/>
      <c r="C158" s="225"/>
      <c r="D158" s="224"/>
      <c r="E158" s="219"/>
      <c r="F158" s="220"/>
      <c r="G158" s="220"/>
      <c r="H158" s="220"/>
      <c r="I158" s="220"/>
      <c r="J158" s="221"/>
      <c r="K158" s="221"/>
      <c r="L158" s="221"/>
      <c r="M158" s="222"/>
      <c r="O158" s="226"/>
    </row>
    <row r="159" spans="1:15" s="223" customFormat="1" ht="46.5">
      <c r="A159" s="235"/>
      <c r="B159" s="236" t="s">
        <v>791</v>
      </c>
      <c r="C159" s="235"/>
      <c r="D159" s="243" t="s">
        <v>173</v>
      </c>
      <c r="E159" s="235" t="s">
        <v>462</v>
      </c>
      <c r="F159" s="237"/>
      <c r="G159" s="237"/>
      <c r="H159" s="237"/>
      <c r="I159" s="237"/>
      <c r="J159" s="238"/>
      <c r="K159" s="238"/>
      <c r="L159" s="238"/>
      <c r="M159" s="239">
        <f>SUM(J160:J169)</f>
        <v>247.14</v>
      </c>
      <c r="O159" s="226"/>
    </row>
    <row r="160" spans="1:15" s="223" customFormat="1">
      <c r="A160" s="227"/>
      <c r="B160" s="225"/>
      <c r="C160" s="225"/>
      <c r="D160" s="224" t="s">
        <v>764</v>
      </c>
      <c r="E160" s="219"/>
      <c r="F160" s="220"/>
      <c r="G160" s="220"/>
      <c r="H160" s="220"/>
      <c r="I160" s="220"/>
      <c r="J160" s="221">
        <v>9.8800000000000008</v>
      </c>
      <c r="K160" s="221"/>
      <c r="L160" s="221"/>
      <c r="M160" s="222"/>
      <c r="O160" s="226"/>
    </row>
    <row r="161" spans="1:15" s="223" customFormat="1">
      <c r="A161" s="227"/>
      <c r="B161" s="225"/>
      <c r="C161" s="225"/>
      <c r="D161" s="224" t="s">
        <v>765</v>
      </c>
      <c r="E161" s="219"/>
      <c r="F161" s="220"/>
      <c r="G161" s="220"/>
      <c r="H161" s="220"/>
      <c r="I161" s="220"/>
      <c r="J161" s="221">
        <v>12.35</v>
      </c>
      <c r="K161" s="221"/>
      <c r="L161" s="221"/>
      <c r="M161" s="222"/>
      <c r="O161" s="226"/>
    </row>
    <row r="162" spans="1:15" s="223" customFormat="1" hidden="1">
      <c r="A162" s="227"/>
      <c r="B162" s="225"/>
      <c r="C162" s="225"/>
      <c r="D162" s="224" t="s">
        <v>766</v>
      </c>
      <c r="E162" s="219"/>
      <c r="F162" s="220"/>
      <c r="G162" s="220"/>
      <c r="H162" s="220"/>
      <c r="I162" s="220"/>
      <c r="J162" s="221">
        <v>12.45</v>
      </c>
      <c r="K162" s="221"/>
      <c r="L162" s="221"/>
      <c r="M162" s="222"/>
      <c r="O162" s="226"/>
    </row>
    <row r="163" spans="1:15" s="223" customFormat="1">
      <c r="A163" s="227"/>
      <c r="B163" s="225"/>
      <c r="C163" s="225"/>
      <c r="D163" s="224" t="s">
        <v>767</v>
      </c>
      <c r="E163" s="219"/>
      <c r="F163" s="220"/>
      <c r="G163" s="220"/>
      <c r="H163" s="220"/>
      <c r="I163" s="220"/>
      <c r="J163" s="221">
        <v>12.45</v>
      </c>
      <c r="K163" s="221"/>
      <c r="L163" s="221"/>
      <c r="M163" s="222"/>
      <c r="O163" s="226"/>
    </row>
    <row r="164" spans="1:15" s="223" customFormat="1">
      <c r="A164" s="227"/>
      <c r="B164" s="225"/>
      <c r="C164" s="225"/>
      <c r="D164" s="224" t="s">
        <v>768</v>
      </c>
      <c r="E164" s="219"/>
      <c r="F164" s="220"/>
      <c r="G164" s="220"/>
      <c r="H164" s="220"/>
      <c r="I164" s="220"/>
      <c r="J164" s="221">
        <v>12.45</v>
      </c>
      <c r="K164" s="221"/>
      <c r="L164" s="221"/>
      <c r="M164" s="222"/>
      <c r="O164" s="226"/>
    </row>
    <row r="165" spans="1:15" s="223" customFormat="1">
      <c r="A165" s="227"/>
      <c r="B165" s="225"/>
      <c r="C165" s="225"/>
      <c r="D165" s="224" t="s">
        <v>769</v>
      </c>
      <c r="E165" s="219"/>
      <c r="F165" s="220"/>
      <c r="G165" s="220"/>
      <c r="H165" s="220"/>
      <c r="I165" s="220"/>
      <c r="J165" s="221">
        <v>12.45</v>
      </c>
      <c r="K165" s="221"/>
      <c r="L165" s="221"/>
      <c r="M165" s="222"/>
      <c r="O165" s="226"/>
    </row>
    <row r="166" spans="1:15" s="223" customFormat="1">
      <c r="A166" s="227"/>
      <c r="B166" s="225"/>
      <c r="C166" s="225"/>
      <c r="D166" s="224" t="s">
        <v>770</v>
      </c>
      <c r="E166" s="219"/>
      <c r="F166" s="220"/>
      <c r="G166" s="220"/>
      <c r="H166" s="220"/>
      <c r="I166" s="220"/>
      <c r="J166" s="221">
        <v>11.98</v>
      </c>
      <c r="K166" s="221"/>
      <c r="L166" s="221"/>
      <c r="M166" s="222"/>
      <c r="O166" s="226"/>
    </row>
    <row r="167" spans="1:15" s="223" customFormat="1">
      <c r="A167" s="227"/>
      <c r="B167" s="225"/>
      <c r="C167" s="225"/>
      <c r="D167" s="224" t="s">
        <v>771</v>
      </c>
      <c r="E167" s="219"/>
      <c r="F167" s="220"/>
      <c r="G167" s="220"/>
      <c r="H167" s="220"/>
      <c r="I167" s="220"/>
      <c r="J167" s="221">
        <v>102.96</v>
      </c>
      <c r="K167" s="221"/>
      <c r="L167" s="221"/>
      <c r="M167" s="222"/>
      <c r="O167" s="226"/>
    </row>
    <row r="168" spans="1:15" s="223" customFormat="1">
      <c r="A168" s="227"/>
      <c r="B168" s="225"/>
      <c r="C168" s="225"/>
      <c r="D168" s="224" t="s">
        <v>772</v>
      </c>
      <c r="E168" s="219"/>
      <c r="F168" s="220"/>
      <c r="G168" s="220"/>
      <c r="H168" s="220"/>
      <c r="I168" s="220"/>
      <c r="J168" s="221">
        <v>48.41</v>
      </c>
      <c r="K168" s="221"/>
      <c r="L168" s="221"/>
      <c r="M168" s="222"/>
      <c r="O168" s="226"/>
    </row>
    <row r="169" spans="1:15" s="223" customFormat="1">
      <c r="A169" s="227"/>
      <c r="B169" s="225"/>
      <c r="C169" s="225"/>
      <c r="D169" s="224" t="s">
        <v>856</v>
      </c>
      <c r="E169" s="261"/>
      <c r="F169" s="261"/>
      <c r="G169" s="261"/>
      <c r="H169" s="261"/>
      <c r="I169" s="261"/>
      <c r="J169" s="221">
        <f>5.88*2</f>
        <v>11.76</v>
      </c>
      <c r="K169" s="221"/>
      <c r="L169" s="221"/>
      <c r="M169" s="222"/>
      <c r="O169" s="226"/>
    </row>
    <row r="170" spans="1:15" s="223" customFormat="1" ht="46.5">
      <c r="A170" s="235"/>
      <c r="B170" s="236" t="s">
        <v>792</v>
      </c>
      <c r="C170" s="235"/>
      <c r="D170" s="243" t="s">
        <v>465</v>
      </c>
      <c r="E170" s="235" t="s">
        <v>462</v>
      </c>
      <c r="F170" s="237"/>
      <c r="G170" s="237"/>
      <c r="H170" s="237"/>
      <c r="I170" s="237"/>
      <c r="J170" s="238"/>
      <c r="K170" s="238"/>
      <c r="L170" s="238"/>
      <c r="M170" s="239">
        <f>SUM(J171:J180)</f>
        <v>247.14</v>
      </c>
      <c r="O170" s="226"/>
    </row>
    <row r="171" spans="1:15" s="223" customFormat="1">
      <c r="A171" s="227"/>
      <c r="B171" s="225"/>
      <c r="C171" s="225"/>
      <c r="D171" s="224" t="s">
        <v>764</v>
      </c>
      <c r="E171" s="219"/>
      <c r="F171" s="220"/>
      <c r="G171" s="220"/>
      <c r="H171" s="220"/>
      <c r="I171" s="220"/>
      <c r="J171" s="221">
        <v>9.8800000000000008</v>
      </c>
      <c r="K171" s="221"/>
      <c r="L171" s="221"/>
      <c r="M171" s="222"/>
      <c r="O171" s="226"/>
    </row>
    <row r="172" spans="1:15" s="223" customFormat="1">
      <c r="A172" s="227"/>
      <c r="B172" s="225"/>
      <c r="C172" s="225"/>
      <c r="D172" s="224" t="s">
        <v>765</v>
      </c>
      <c r="E172" s="219"/>
      <c r="F172" s="220"/>
      <c r="G172" s="220"/>
      <c r="H172" s="220"/>
      <c r="I172" s="220"/>
      <c r="J172" s="221">
        <v>12.35</v>
      </c>
      <c r="K172" s="221"/>
      <c r="L172" s="221"/>
      <c r="M172" s="222"/>
      <c r="O172" s="226"/>
    </row>
    <row r="173" spans="1:15" s="223" customFormat="1">
      <c r="A173" s="227"/>
      <c r="B173" s="225"/>
      <c r="C173" s="225"/>
      <c r="D173" s="224" t="s">
        <v>766</v>
      </c>
      <c r="E173" s="219"/>
      <c r="F173" s="220"/>
      <c r="G173" s="220"/>
      <c r="H173" s="220"/>
      <c r="I173" s="220"/>
      <c r="J173" s="221">
        <v>12.45</v>
      </c>
      <c r="K173" s="221"/>
      <c r="L173" s="221"/>
      <c r="M173" s="222"/>
      <c r="O173" s="226"/>
    </row>
    <row r="174" spans="1:15" s="223" customFormat="1">
      <c r="A174" s="227"/>
      <c r="B174" s="225"/>
      <c r="C174" s="225"/>
      <c r="D174" s="224" t="s">
        <v>767</v>
      </c>
      <c r="E174" s="219"/>
      <c r="F174" s="220"/>
      <c r="G174" s="220"/>
      <c r="H174" s="220"/>
      <c r="I174" s="220"/>
      <c r="J174" s="221">
        <v>12.45</v>
      </c>
      <c r="K174" s="221"/>
      <c r="L174" s="221"/>
      <c r="M174" s="222"/>
      <c r="O174" s="226"/>
    </row>
    <row r="175" spans="1:15" s="223" customFormat="1">
      <c r="A175" s="227"/>
      <c r="B175" s="225"/>
      <c r="C175" s="225"/>
      <c r="D175" s="224" t="s">
        <v>768</v>
      </c>
      <c r="E175" s="219"/>
      <c r="F175" s="220"/>
      <c r="G175" s="220"/>
      <c r="H175" s="220"/>
      <c r="I175" s="220"/>
      <c r="J175" s="221">
        <v>12.45</v>
      </c>
      <c r="K175" s="221"/>
      <c r="L175" s="221"/>
      <c r="M175" s="222"/>
      <c r="O175" s="226"/>
    </row>
    <row r="176" spans="1:15" s="223" customFormat="1">
      <c r="A176" s="227"/>
      <c r="B176" s="225"/>
      <c r="C176" s="225"/>
      <c r="D176" s="224" t="s">
        <v>769</v>
      </c>
      <c r="E176" s="219"/>
      <c r="F176" s="220"/>
      <c r="G176" s="220"/>
      <c r="H176" s="220"/>
      <c r="I176" s="220"/>
      <c r="J176" s="221">
        <v>12.45</v>
      </c>
      <c r="K176" s="221"/>
      <c r="L176" s="221"/>
      <c r="M176" s="222"/>
      <c r="O176" s="226"/>
    </row>
    <row r="177" spans="1:15" s="223" customFormat="1" ht="20.25" customHeight="1">
      <c r="A177" s="227"/>
      <c r="B177" s="225"/>
      <c r="C177" s="225"/>
      <c r="D177" s="224" t="s">
        <v>770</v>
      </c>
      <c r="E177" s="219"/>
      <c r="F177" s="220"/>
      <c r="G177" s="220"/>
      <c r="H177" s="220"/>
      <c r="I177" s="220"/>
      <c r="J177" s="221">
        <v>11.98</v>
      </c>
      <c r="K177" s="221"/>
      <c r="L177" s="221"/>
      <c r="M177" s="222"/>
      <c r="O177" s="226"/>
    </row>
    <row r="178" spans="1:15" s="223" customFormat="1">
      <c r="A178" s="227"/>
      <c r="B178" s="225"/>
      <c r="C178" s="225"/>
      <c r="D178" s="224" t="s">
        <v>771</v>
      </c>
      <c r="E178" s="219"/>
      <c r="F178" s="220"/>
      <c r="G178" s="220"/>
      <c r="H178" s="220"/>
      <c r="I178" s="220"/>
      <c r="J178" s="221">
        <v>102.96</v>
      </c>
      <c r="K178" s="221"/>
      <c r="L178" s="221"/>
      <c r="M178" s="222"/>
      <c r="O178" s="226"/>
    </row>
    <row r="179" spans="1:15" s="223" customFormat="1">
      <c r="A179" s="227"/>
      <c r="B179" s="225"/>
      <c r="C179" s="225"/>
      <c r="D179" s="224" t="s">
        <v>772</v>
      </c>
      <c r="E179" s="219"/>
      <c r="F179" s="220"/>
      <c r="G179" s="220"/>
      <c r="H179" s="220"/>
      <c r="I179" s="220"/>
      <c r="J179" s="221">
        <v>48.41</v>
      </c>
      <c r="K179" s="221"/>
      <c r="L179" s="221"/>
      <c r="M179" s="222"/>
      <c r="O179" s="226"/>
    </row>
    <row r="180" spans="1:15" s="223" customFormat="1">
      <c r="A180" s="227"/>
      <c r="B180" s="225"/>
      <c r="C180" s="225"/>
      <c r="D180" s="224" t="s">
        <v>856</v>
      </c>
      <c r="E180" s="261"/>
      <c r="F180" s="261"/>
      <c r="G180" s="261"/>
      <c r="H180" s="261"/>
      <c r="I180" s="261"/>
      <c r="J180" s="221">
        <f>5.88*2</f>
        <v>11.76</v>
      </c>
      <c r="K180" s="221"/>
      <c r="L180" s="221"/>
      <c r="M180" s="222"/>
      <c r="O180" s="226"/>
    </row>
    <row r="181" spans="1:15" s="223" customFormat="1">
      <c r="A181" s="227"/>
      <c r="B181" s="225"/>
      <c r="C181" s="225"/>
      <c r="D181" s="224"/>
      <c r="E181" s="219"/>
      <c r="F181" s="220"/>
      <c r="G181" s="220"/>
      <c r="H181" s="220"/>
      <c r="I181" s="220"/>
      <c r="J181" s="221"/>
      <c r="K181" s="221"/>
      <c r="L181" s="221"/>
      <c r="M181" s="222"/>
      <c r="O181" s="226"/>
    </row>
    <row r="182" spans="1:15" s="223" customFormat="1">
      <c r="A182" s="235"/>
      <c r="B182" s="236"/>
      <c r="C182" s="235"/>
      <c r="D182" s="243" t="s">
        <v>808</v>
      </c>
      <c r="E182" s="235" t="s">
        <v>392</v>
      </c>
      <c r="F182" s="237"/>
      <c r="G182" s="237"/>
      <c r="H182" s="237"/>
      <c r="I182" s="237"/>
      <c r="J182" s="238"/>
      <c r="K182" s="238"/>
      <c r="L182" s="238"/>
      <c r="M182" s="239">
        <f>SUM(J183:J192)</f>
        <v>247.14</v>
      </c>
      <c r="O182" s="226"/>
    </row>
    <row r="183" spans="1:15" s="223" customFormat="1">
      <c r="A183" s="227"/>
      <c r="B183" s="225"/>
      <c r="C183" s="225"/>
      <c r="D183" s="224" t="s">
        <v>764</v>
      </c>
      <c r="E183" s="219"/>
      <c r="F183" s="220"/>
      <c r="G183" s="220"/>
      <c r="H183" s="220"/>
      <c r="I183" s="220"/>
      <c r="J183" s="221">
        <v>9.8800000000000008</v>
      </c>
      <c r="K183" s="221"/>
      <c r="L183" s="221"/>
      <c r="M183" s="222"/>
      <c r="O183" s="226"/>
    </row>
    <row r="184" spans="1:15" s="223" customFormat="1">
      <c r="A184" s="227"/>
      <c r="B184" s="225"/>
      <c r="C184" s="225"/>
      <c r="D184" s="224" t="s">
        <v>765</v>
      </c>
      <c r="E184" s="219"/>
      <c r="F184" s="220"/>
      <c r="G184" s="220"/>
      <c r="H184" s="220"/>
      <c r="I184" s="220"/>
      <c r="J184" s="221">
        <v>12.35</v>
      </c>
      <c r="K184" s="221"/>
      <c r="L184" s="221"/>
      <c r="M184" s="222"/>
      <c r="O184" s="226"/>
    </row>
    <row r="185" spans="1:15" s="223" customFormat="1">
      <c r="A185" s="227"/>
      <c r="B185" s="225"/>
      <c r="C185" s="225"/>
      <c r="D185" s="224" t="s">
        <v>766</v>
      </c>
      <c r="E185" s="219"/>
      <c r="F185" s="220"/>
      <c r="G185" s="220"/>
      <c r="H185" s="220"/>
      <c r="I185" s="220"/>
      <c r="J185" s="221">
        <v>12.45</v>
      </c>
      <c r="K185" s="221"/>
      <c r="L185" s="221"/>
      <c r="M185" s="222"/>
      <c r="O185" s="226"/>
    </row>
    <row r="186" spans="1:15" s="223" customFormat="1">
      <c r="A186" s="227"/>
      <c r="B186" s="225"/>
      <c r="C186" s="225"/>
      <c r="D186" s="224" t="s">
        <v>767</v>
      </c>
      <c r="E186" s="219"/>
      <c r="F186" s="220"/>
      <c r="G186" s="220"/>
      <c r="H186" s="220"/>
      <c r="I186" s="220"/>
      <c r="J186" s="221">
        <v>12.45</v>
      </c>
      <c r="K186" s="221"/>
      <c r="L186" s="221"/>
      <c r="M186" s="222"/>
      <c r="O186" s="226"/>
    </row>
    <row r="187" spans="1:15" s="223" customFormat="1">
      <c r="A187" s="227"/>
      <c r="B187" s="225"/>
      <c r="C187" s="225"/>
      <c r="D187" s="224" t="s">
        <v>768</v>
      </c>
      <c r="E187" s="219"/>
      <c r="F187" s="220"/>
      <c r="G187" s="220"/>
      <c r="H187" s="220"/>
      <c r="I187" s="220"/>
      <c r="J187" s="221">
        <v>12.45</v>
      </c>
      <c r="K187" s="221"/>
      <c r="L187" s="221"/>
      <c r="M187" s="222"/>
      <c r="O187" s="226"/>
    </row>
    <row r="188" spans="1:15" s="223" customFormat="1">
      <c r="A188" s="227"/>
      <c r="B188" s="225"/>
      <c r="C188" s="225"/>
      <c r="D188" s="224" t="s">
        <v>769</v>
      </c>
      <c r="E188" s="219"/>
      <c r="F188" s="220"/>
      <c r="G188" s="220"/>
      <c r="H188" s="220"/>
      <c r="I188" s="220"/>
      <c r="J188" s="221">
        <v>12.45</v>
      </c>
      <c r="K188" s="221"/>
      <c r="L188" s="221"/>
      <c r="M188" s="222"/>
      <c r="O188" s="226"/>
    </row>
    <row r="189" spans="1:15" s="223" customFormat="1">
      <c r="A189" s="227"/>
      <c r="B189" s="225"/>
      <c r="C189" s="225"/>
      <c r="D189" s="224" t="s">
        <v>770</v>
      </c>
      <c r="E189" s="219"/>
      <c r="F189" s="220"/>
      <c r="G189" s="220"/>
      <c r="H189" s="220"/>
      <c r="I189" s="220"/>
      <c r="J189" s="221">
        <v>11.98</v>
      </c>
      <c r="K189" s="221"/>
      <c r="L189" s="221"/>
      <c r="M189" s="222"/>
      <c r="O189" s="226"/>
    </row>
    <row r="190" spans="1:15" s="223" customFormat="1">
      <c r="A190" s="227"/>
      <c r="B190" s="225"/>
      <c r="C190" s="225"/>
      <c r="D190" s="224" t="s">
        <v>771</v>
      </c>
      <c r="E190" s="219"/>
      <c r="F190" s="220"/>
      <c r="G190" s="220"/>
      <c r="H190" s="220"/>
      <c r="I190" s="220"/>
      <c r="J190" s="221">
        <v>102.96</v>
      </c>
      <c r="K190" s="221"/>
      <c r="L190" s="221"/>
      <c r="M190" s="222"/>
      <c r="O190" s="226"/>
    </row>
    <row r="191" spans="1:15" s="223" customFormat="1">
      <c r="A191" s="227"/>
      <c r="B191" s="225"/>
      <c r="C191" s="225"/>
      <c r="D191" s="224" t="s">
        <v>772</v>
      </c>
      <c r="E191" s="219"/>
      <c r="F191" s="220"/>
      <c r="G191" s="220"/>
      <c r="H191" s="220"/>
      <c r="I191" s="220"/>
      <c r="J191" s="221">
        <v>48.41</v>
      </c>
      <c r="K191" s="221"/>
      <c r="L191" s="221"/>
      <c r="M191" s="222"/>
      <c r="O191" s="226"/>
    </row>
    <row r="192" spans="1:15" s="223" customFormat="1">
      <c r="A192" s="227"/>
      <c r="B192" s="225"/>
      <c r="C192" s="225"/>
      <c r="D192" s="224" t="s">
        <v>856</v>
      </c>
      <c r="E192" s="261"/>
      <c r="F192" s="261"/>
      <c r="G192" s="261"/>
      <c r="H192" s="261"/>
      <c r="I192" s="261"/>
      <c r="J192" s="221">
        <f>5.88*2</f>
        <v>11.76</v>
      </c>
      <c r="K192" s="221"/>
      <c r="L192" s="221"/>
      <c r="M192" s="222"/>
      <c r="O192" s="226"/>
    </row>
    <row r="193" spans="1:15" s="223" customFormat="1">
      <c r="A193" s="235"/>
      <c r="B193" s="236"/>
      <c r="C193" s="235"/>
      <c r="D193" s="243" t="s">
        <v>853</v>
      </c>
      <c r="E193" s="235" t="s">
        <v>392</v>
      </c>
      <c r="F193" s="237"/>
      <c r="G193" s="237"/>
      <c r="H193" s="237"/>
      <c r="I193" s="237"/>
      <c r="J193" s="238"/>
      <c r="K193" s="238"/>
      <c r="L193" s="238"/>
      <c r="M193" s="239">
        <f>SUM(J194)</f>
        <v>40.32</v>
      </c>
      <c r="O193" s="226"/>
    </row>
    <row r="194" spans="1:15" s="223" customFormat="1">
      <c r="A194" s="227"/>
      <c r="B194" s="225"/>
      <c r="C194" s="225"/>
      <c r="D194" s="233" t="s">
        <v>460</v>
      </c>
      <c r="E194" s="219"/>
      <c r="F194" s="220"/>
      <c r="G194" s="220"/>
      <c r="H194" s="220"/>
      <c r="I194" s="220"/>
      <c r="J194" s="221">
        <v>40.32</v>
      </c>
      <c r="K194" s="221"/>
      <c r="L194" s="221"/>
      <c r="M194" s="222"/>
      <c r="O194" s="226"/>
    </row>
    <row r="195" spans="1:15" s="223" customFormat="1">
      <c r="A195" s="227"/>
      <c r="B195" s="225"/>
      <c r="C195" s="225"/>
      <c r="D195" s="233"/>
      <c r="E195" s="219"/>
      <c r="F195" s="220"/>
      <c r="G195" s="220"/>
      <c r="H195" s="220"/>
      <c r="I195" s="220"/>
      <c r="J195" s="221"/>
      <c r="K195" s="221"/>
      <c r="L195" s="221"/>
      <c r="M195" s="222"/>
      <c r="O195" s="226"/>
    </row>
    <row r="196" spans="1:15" s="223" customFormat="1">
      <c r="A196" s="235"/>
      <c r="B196" s="236"/>
      <c r="C196" s="235"/>
      <c r="D196" s="243" t="s">
        <v>854</v>
      </c>
      <c r="E196" s="235" t="s">
        <v>392</v>
      </c>
      <c r="F196" s="237"/>
      <c r="G196" s="237"/>
      <c r="H196" s="237"/>
      <c r="I196" s="237"/>
      <c r="J196" s="238"/>
      <c r="K196" s="238"/>
      <c r="L196" s="238"/>
      <c r="M196" s="239">
        <f>SUM(J197:J198)</f>
        <v>22.68</v>
      </c>
      <c r="O196" s="226"/>
    </row>
    <row r="197" spans="1:15" s="223" customFormat="1">
      <c r="A197" s="227"/>
      <c r="B197" s="225"/>
      <c r="C197" s="225"/>
      <c r="D197" s="233" t="s">
        <v>461</v>
      </c>
      <c r="E197" s="219"/>
      <c r="F197" s="220"/>
      <c r="G197" s="220"/>
      <c r="H197" s="220"/>
      <c r="I197" s="220"/>
      <c r="J197" s="221">
        <v>22.68</v>
      </c>
      <c r="K197" s="221"/>
      <c r="L197" s="221"/>
      <c r="M197" s="222"/>
      <c r="O197" s="226"/>
    </row>
    <row r="198" spans="1:15" s="223" customFormat="1">
      <c r="A198" s="227"/>
      <c r="B198" s="225"/>
      <c r="C198" s="225"/>
      <c r="D198" s="233"/>
      <c r="E198" s="219"/>
      <c r="F198" s="220"/>
      <c r="G198" s="220"/>
      <c r="H198" s="220"/>
      <c r="I198" s="220"/>
      <c r="J198" s="221"/>
      <c r="K198" s="221"/>
      <c r="L198" s="221"/>
      <c r="M198" s="222"/>
      <c r="O198" s="226"/>
    </row>
    <row r="199" spans="1:15" s="223" customFormat="1">
      <c r="A199" s="227"/>
      <c r="B199" s="225"/>
      <c r="C199" s="225"/>
      <c r="D199" s="224"/>
      <c r="E199" s="219"/>
      <c r="F199" s="220"/>
      <c r="G199" s="220"/>
      <c r="H199" s="220"/>
      <c r="I199" s="220"/>
      <c r="J199" s="221"/>
      <c r="K199" s="221"/>
      <c r="L199" s="221"/>
      <c r="M199" s="222"/>
      <c r="O199" s="226"/>
    </row>
    <row r="200" spans="1:15" s="223" customFormat="1" ht="46.5">
      <c r="A200" s="235"/>
      <c r="B200" s="236"/>
      <c r="C200" s="235"/>
      <c r="D200" s="243" t="s">
        <v>804</v>
      </c>
      <c r="E200" s="235" t="s">
        <v>392</v>
      </c>
      <c r="F200" s="237"/>
      <c r="G200" s="237"/>
      <c r="H200" s="237"/>
      <c r="I200" s="237"/>
      <c r="J200" s="238"/>
      <c r="K200" s="238"/>
      <c r="L200" s="238"/>
      <c r="M200" s="239">
        <f>SUM(J201:J210)</f>
        <v>130.57599999999999</v>
      </c>
      <c r="O200" s="226"/>
    </row>
    <row r="201" spans="1:15" s="223" customFormat="1">
      <c r="A201" s="227"/>
      <c r="B201" s="225"/>
      <c r="C201" s="225"/>
      <c r="D201" s="224" t="s">
        <v>764</v>
      </c>
      <c r="E201" s="219"/>
      <c r="F201" s="220"/>
      <c r="G201" s="220"/>
      <c r="H201" s="220"/>
      <c r="I201" s="220"/>
      <c r="J201" s="221">
        <v>14.72</v>
      </c>
      <c r="K201" s="221"/>
      <c r="L201" s="221"/>
      <c r="M201" s="222"/>
      <c r="O201" s="226"/>
    </row>
    <row r="202" spans="1:15" s="223" customFormat="1">
      <c r="A202" s="227"/>
      <c r="B202" s="225"/>
      <c r="C202" s="225"/>
      <c r="D202" s="224" t="s">
        <v>765</v>
      </c>
      <c r="E202" s="219"/>
      <c r="F202" s="220"/>
      <c r="G202" s="220"/>
      <c r="H202" s="220"/>
      <c r="I202" s="220"/>
      <c r="J202" s="221">
        <v>18.88</v>
      </c>
      <c r="K202" s="221"/>
      <c r="L202" s="221"/>
      <c r="M202" s="222"/>
      <c r="O202" s="226"/>
    </row>
    <row r="203" spans="1:15" s="223" customFormat="1">
      <c r="A203" s="227"/>
      <c r="B203" s="225"/>
      <c r="C203" s="225"/>
      <c r="D203" s="224" t="s">
        <v>766</v>
      </c>
      <c r="E203" s="219"/>
      <c r="F203" s="220"/>
      <c r="G203" s="220"/>
      <c r="H203" s="220"/>
      <c r="I203" s="220"/>
      <c r="J203" s="221">
        <v>19.04</v>
      </c>
      <c r="K203" s="221"/>
      <c r="L203" s="221"/>
      <c r="M203" s="222"/>
      <c r="O203" s="226"/>
    </row>
    <row r="204" spans="1:15" s="223" customFormat="1">
      <c r="A204" s="227"/>
      <c r="B204" s="225"/>
      <c r="C204" s="225"/>
      <c r="D204" s="224" t="s">
        <v>767</v>
      </c>
      <c r="E204" s="219"/>
      <c r="F204" s="220"/>
      <c r="G204" s="220"/>
      <c r="H204" s="220"/>
      <c r="I204" s="220"/>
      <c r="J204" s="221">
        <v>19.04</v>
      </c>
      <c r="K204" s="221"/>
      <c r="L204" s="221"/>
      <c r="M204" s="222"/>
      <c r="O204" s="226"/>
    </row>
    <row r="205" spans="1:15" s="223" customFormat="1">
      <c r="A205" s="227"/>
      <c r="B205" s="225"/>
      <c r="C205" s="225"/>
      <c r="D205" s="224" t="s">
        <v>768</v>
      </c>
      <c r="E205" s="219"/>
      <c r="F205" s="220"/>
      <c r="G205" s="220"/>
      <c r="H205" s="220"/>
      <c r="I205" s="220"/>
      <c r="J205" s="221">
        <v>19.04</v>
      </c>
      <c r="K205" s="221"/>
      <c r="L205" s="221"/>
      <c r="M205" s="222"/>
      <c r="O205" s="226"/>
    </row>
    <row r="206" spans="1:15" s="223" customFormat="1">
      <c r="A206" s="227"/>
      <c r="B206" s="225"/>
      <c r="C206" s="225"/>
      <c r="D206" s="224" t="s">
        <v>769</v>
      </c>
      <c r="E206" s="219"/>
      <c r="F206" s="220"/>
      <c r="G206" s="220"/>
      <c r="H206" s="220"/>
      <c r="I206" s="220"/>
      <c r="J206" s="221">
        <v>19.04</v>
      </c>
      <c r="K206" s="221"/>
      <c r="L206" s="221"/>
      <c r="M206" s="222"/>
      <c r="O206" s="226"/>
    </row>
    <row r="207" spans="1:15" s="223" customFormat="1">
      <c r="A207" s="227"/>
      <c r="B207" s="225"/>
      <c r="C207" s="225"/>
      <c r="D207" s="224" t="s">
        <v>770</v>
      </c>
      <c r="E207" s="219"/>
      <c r="F207" s="220"/>
      <c r="G207" s="220"/>
      <c r="H207" s="220"/>
      <c r="I207" s="220"/>
      <c r="J207" s="221">
        <v>18.256</v>
      </c>
      <c r="K207" s="221"/>
      <c r="L207" s="221"/>
      <c r="M207" s="222"/>
      <c r="O207" s="226"/>
    </row>
    <row r="208" spans="1:15" s="223" customFormat="1">
      <c r="A208" s="227"/>
      <c r="B208" s="225"/>
      <c r="C208" s="225"/>
      <c r="D208" s="224" t="s">
        <v>772</v>
      </c>
      <c r="E208" s="219"/>
      <c r="F208" s="220"/>
      <c r="G208" s="220"/>
      <c r="H208" s="220"/>
      <c r="I208" s="220"/>
      <c r="J208" s="221">
        <v>2.56</v>
      </c>
      <c r="K208" s="221"/>
      <c r="L208" s="221"/>
      <c r="M208" s="222"/>
      <c r="O208" s="226"/>
    </row>
    <row r="209" spans="1:15" s="223" customFormat="1">
      <c r="A209" s="227"/>
      <c r="B209" s="225"/>
      <c r="C209" s="225"/>
      <c r="D209" s="224"/>
      <c r="E209" s="219"/>
      <c r="F209" s="220"/>
      <c r="G209" s="220"/>
      <c r="H209" s="220"/>
      <c r="I209" s="220"/>
      <c r="J209" s="221"/>
      <c r="K209" s="221"/>
      <c r="L209" s="221"/>
      <c r="M209" s="222"/>
      <c r="O209" s="226"/>
    </row>
    <row r="210" spans="1:15" s="223" customFormat="1">
      <c r="A210" s="227"/>
      <c r="B210" s="225"/>
      <c r="C210" s="225"/>
      <c r="D210" s="224"/>
      <c r="E210" s="219"/>
      <c r="F210" s="220"/>
      <c r="G210" s="220"/>
      <c r="H210" s="220"/>
      <c r="I210" s="220"/>
      <c r="J210" s="221"/>
      <c r="K210" s="221"/>
      <c r="L210" s="221"/>
      <c r="M210" s="222"/>
      <c r="O210" s="226"/>
    </row>
    <row r="211" spans="1:15" s="223" customFormat="1">
      <c r="A211" s="235"/>
      <c r="B211" s="236"/>
      <c r="C211" s="235"/>
      <c r="D211" s="243" t="s">
        <v>805</v>
      </c>
      <c r="E211" s="235" t="s">
        <v>392</v>
      </c>
      <c r="F211" s="237"/>
      <c r="G211" s="237"/>
      <c r="H211" s="237"/>
      <c r="I211" s="237"/>
      <c r="J211" s="238"/>
      <c r="K211" s="238"/>
      <c r="L211" s="238"/>
      <c r="M211" s="239">
        <f>SUM(J212:J219)</f>
        <v>16.321999999999999</v>
      </c>
      <c r="O211" s="226"/>
    </row>
    <row r="212" spans="1:15" s="223" customFormat="1">
      <c r="A212" s="227"/>
      <c r="B212" s="225"/>
      <c r="C212" s="225"/>
      <c r="D212" s="224" t="s">
        <v>764</v>
      </c>
      <c r="E212" s="219"/>
      <c r="F212" s="220"/>
      <c r="G212" s="220"/>
      <c r="H212" s="220"/>
      <c r="I212" s="220"/>
      <c r="J212" s="221">
        <v>1.84</v>
      </c>
      <c r="K212" s="221"/>
      <c r="L212" s="221"/>
      <c r="M212" s="222"/>
      <c r="O212" s="226"/>
    </row>
    <row r="213" spans="1:15" s="223" customFormat="1">
      <c r="A213" s="227"/>
      <c r="B213" s="225"/>
      <c r="C213" s="225"/>
      <c r="D213" s="224" t="s">
        <v>765</v>
      </c>
      <c r="E213" s="219"/>
      <c r="F213" s="220"/>
      <c r="G213" s="220"/>
      <c r="H213" s="220"/>
      <c r="I213" s="220"/>
      <c r="J213" s="221">
        <v>2.36</v>
      </c>
      <c r="K213" s="221"/>
      <c r="L213" s="221"/>
      <c r="M213" s="222"/>
      <c r="O213" s="226"/>
    </row>
    <row r="214" spans="1:15" s="223" customFormat="1">
      <c r="A214" s="227"/>
      <c r="B214" s="225"/>
      <c r="C214" s="225"/>
      <c r="D214" s="224" t="s">
        <v>766</v>
      </c>
      <c r="E214" s="219"/>
      <c r="F214" s="220"/>
      <c r="G214" s="220"/>
      <c r="H214" s="220"/>
      <c r="I214" s="220"/>
      <c r="J214" s="221">
        <v>2.38</v>
      </c>
      <c r="K214" s="221"/>
      <c r="L214" s="221"/>
      <c r="M214" s="222"/>
      <c r="O214" s="226"/>
    </row>
    <row r="215" spans="1:15" s="223" customFormat="1">
      <c r="A215" s="227"/>
      <c r="B215" s="225"/>
      <c r="C215" s="225"/>
      <c r="D215" s="224" t="s">
        <v>767</v>
      </c>
      <c r="E215" s="219"/>
      <c r="F215" s="220"/>
      <c r="G215" s="220"/>
      <c r="H215" s="220"/>
      <c r="I215" s="220"/>
      <c r="J215" s="221">
        <v>2.38</v>
      </c>
      <c r="K215" s="221"/>
      <c r="L215" s="221"/>
      <c r="M215" s="222"/>
      <c r="O215" s="226"/>
    </row>
    <row r="216" spans="1:15" s="223" customFormat="1">
      <c r="A216" s="227"/>
      <c r="B216" s="225"/>
      <c r="C216" s="225"/>
      <c r="D216" s="224" t="s">
        <v>768</v>
      </c>
      <c r="E216" s="219"/>
      <c r="F216" s="220"/>
      <c r="G216" s="220"/>
      <c r="H216" s="220"/>
      <c r="I216" s="220"/>
      <c r="J216" s="221">
        <v>2.38</v>
      </c>
      <c r="K216" s="221"/>
      <c r="L216" s="221"/>
      <c r="M216" s="222"/>
      <c r="O216" s="226"/>
    </row>
    <row r="217" spans="1:15" s="223" customFormat="1">
      <c r="A217" s="227"/>
      <c r="B217" s="225"/>
      <c r="C217" s="225"/>
      <c r="D217" s="224" t="s">
        <v>769</v>
      </c>
      <c r="E217" s="219"/>
      <c r="F217" s="220"/>
      <c r="G217" s="220"/>
      <c r="H217" s="220"/>
      <c r="I217" s="220"/>
      <c r="J217" s="221">
        <v>2.38</v>
      </c>
      <c r="K217" s="221"/>
      <c r="L217" s="221"/>
      <c r="M217" s="222"/>
      <c r="O217" s="226"/>
    </row>
    <row r="218" spans="1:15" s="223" customFormat="1">
      <c r="A218" s="227"/>
      <c r="B218" s="225"/>
      <c r="C218" s="225"/>
      <c r="D218" s="224" t="s">
        <v>770</v>
      </c>
      <c r="E218" s="219"/>
      <c r="F218" s="220"/>
      <c r="G218" s="220"/>
      <c r="H218" s="220"/>
      <c r="I218" s="220"/>
      <c r="J218" s="221">
        <v>2.282</v>
      </c>
      <c r="K218" s="221"/>
      <c r="L218" s="221"/>
      <c r="M218" s="222"/>
      <c r="O218" s="226"/>
    </row>
    <row r="219" spans="1:15" s="223" customFormat="1">
      <c r="A219" s="227"/>
      <c r="B219" s="225"/>
      <c r="C219" s="225"/>
      <c r="D219" s="224" t="s">
        <v>772</v>
      </c>
      <c r="E219" s="219"/>
      <c r="F219" s="220"/>
      <c r="G219" s="220"/>
      <c r="H219" s="220"/>
      <c r="I219" s="220"/>
      <c r="J219" s="221">
        <v>0.32</v>
      </c>
      <c r="K219" s="221"/>
      <c r="L219" s="221"/>
      <c r="M219" s="222"/>
      <c r="O219" s="226"/>
    </row>
    <row r="220" spans="1:15" s="223" customFormat="1">
      <c r="A220" s="227"/>
      <c r="B220" s="225"/>
      <c r="C220" s="225"/>
      <c r="D220" s="224"/>
      <c r="E220" s="219"/>
      <c r="F220" s="220"/>
      <c r="G220" s="220"/>
      <c r="H220" s="220"/>
      <c r="I220" s="220"/>
      <c r="J220" s="221"/>
      <c r="K220" s="221"/>
      <c r="L220" s="221"/>
      <c r="M220" s="222"/>
      <c r="O220" s="226"/>
    </row>
    <row r="221" spans="1:15" s="223" customFormat="1">
      <c r="A221" s="227"/>
      <c r="B221" s="225"/>
      <c r="C221" s="225"/>
      <c r="D221" s="224"/>
      <c r="E221" s="219"/>
      <c r="F221" s="220"/>
      <c r="G221" s="220"/>
      <c r="H221" s="220"/>
      <c r="I221" s="220"/>
      <c r="J221" s="221"/>
      <c r="K221" s="221"/>
      <c r="L221" s="221"/>
      <c r="M221" s="222"/>
      <c r="O221" s="226"/>
    </row>
    <row r="222" spans="1:15" s="223" customFormat="1">
      <c r="A222" s="235"/>
      <c r="B222" s="236"/>
      <c r="C222" s="235"/>
      <c r="D222" s="243" t="s">
        <v>806</v>
      </c>
      <c r="E222" s="235" t="s">
        <v>392</v>
      </c>
      <c r="F222" s="237"/>
      <c r="G222" s="237"/>
      <c r="H222" s="237"/>
      <c r="I222" s="237"/>
      <c r="J222" s="238"/>
      <c r="K222" s="238"/>
      <c r="L222" s="238"/>
      <c r="M222" s="239">
        <f>SUM(J223)</f>
        <v>19.5</v>
      </c>
      <c r="O222" s="226"/>
    </row>
    <row r="223" spans="1:15" s="223" customFormat="1">
      <c r="A223" s="227"/>
      <c r="B223" s="225"/>
      <c r="C223" s="225"/>
      <c r="D223" s="224" t="s">
        <v>807</v>
      </c>
      <c r="E223" s="219"/>
      <c r="F223" s="220"/>
      <c r="G223" s="220"/>
      <c r="H223" s="220"/>
      <c r="I223" s="220"/>
      <c r="J223" s="221">
        <v>19.5</v>
      </c>
      <c r="K223" s="221"/>
      <c r="L223" s="221"/>
      <c r="M223" s="222"/>
      <c r="O223" s="226"/>
    </row>
    <row r="224" spans="1:15" s="223" customFormat="1">
      <c r="A224" s="227"/>
      <c r="B224" s="225"/>
      <c r="C224" s="225"/>
      <c r="D224" s="224"/>
      <c r="E224" s="219"/>
      <c r="F224" s="220"/>
      <c r="G224" s="220"/>
      <c r="H224" s="220"/>
      <c r="I224" s="220"/>
      <c r="J224" s="221"/>
      <c r="K224" s="221"/>
      <c r="L224" s="221"/>
      <c r="M224" s="222"/>
      <c r="O224" s="226"/>
    </row>
    <row r="225" spans="1:15" s="223" customFormat="1">
      <c r="A225" s="227"/>
      <c r="B225" s="225"/>
      <c r="C225" s="225"/>
      <c r="D225" s="233"/>
      <c r="E225" s="219"/>
      <c r="F225" s="220"/>
      <c r="G225" s="220"/>
      <c r="H225" s="220"/>
      <c r="I225" s="220"/>
      <c r="J225" s="221"/>
      <c r="K225" s="221"/>
      <c r="L225" s="221"/>
      <c r="M225" s="222"/>
      <c r="O225" s="226"/>
    </row>
    <row r="226" spans="1:15" s="223" customFormat="1">
      <c r="A226" s="227"/>
      <c r="B226" s="225"/>
      <c r="C226" s="225"/>
      <c r="D226" s="233"/>
      <c r="E226" s="219"/>
      <c r="F226" s="220"/>
      <c r="G226" s="220"/>
      <c r="H226" s="220"/>
      <c r="I226" s="220"/>
      <c r="J226" s="221"/>
      <c r="K226" s="221"/>
      <c r="L226" s="221"/>
      <c r="M226" s="222"/>
      <c r="O226" s="226"/>
    </row>
    <row r="227" spans="1:15" s="223" customFormat="1" ht="93">
      <c r="A227" s="235"/>
      <c r="B227" s="236"/>
      <c r="C227" s="235"/>
      <c r="D227" s="245" t="s">
        <v>809</v>
      </c>
      <c r="E227" s="235"/>
      <c r="F227" s="237"/>
      <c r="G227" s="237"/>
      <c r="H227" s="237"/>
      <c r="I227" s="237"/>
      <c r="J227" s="238"/>
      <c r="K227" s="238"/>
      <c r="L227" s="238"/>
      <c r="M227" s="239">
        <f>SUM(J228:J234)</f>
        <v>67.410000000000011</v>
      </c>
      <c r="O227" s="226"/>
    </row>
    <row r="228" spans="1:15" s="223" customFormat="1" ht="22.5" customHeight="1">
      <c r="A228" s="227"/>
      <c r="B228" s="225"/>
      <c r="C228" s="225"/>
      <c r="D228" s="224" t="s">
        <v>764</v>
      </c>
      <c r="E228" s="219"/>
      <c r="F228" s="220"/>
      <c r="G228" s="220"/>
      <c r="H228" s="220"/>
      <c r="I228" s="220"/>
      <c r="J228" s="221">
        <v>5.55</v>
      </c>
      <c r="K228" s="221"/>
      <c r="L228" s="221"/>
      <c r="M228" s="222"/>
      <c r="O228" s="226"/>
    </row>
    <row r="229" spans="1:15" s="223" customFormat="1">
      <c r="A229" s="227"/>
      <c r="B229" s="225"/>
      <c r="C229" s="225"/>
      <c r="D229" s="224" t="s">
        <v>765</v>
      </c>
      <c r="E229" s="219"/>
      <c r="F229" s="220"/>
      <c r="G229" s="220"/>
      <c r="H229" s="220"/>
      <c r="I229" s="220"/>
      <c r="J229" s="221">
        <v>10.34</v>
      </c>
      <c r="K229" s="221"/>
      <c r="L229" s="221"/>
      <c r="M229" s="222"/>
      <c r="O229" s="226"/>
    </row>
    <row r="230" spans="1:15" s="223" customFormat="1">
      <c r="A230" s="227"/>
      <c r="B230" s="225"/>
      <c r="C230" s="225"/>
      <c r="D230" s="224" t="s">
        <v>766</v>
      </c>
      <c r="E230" s="219"/>
      <c r="F230" s="220"/>
      <c r="G230" s="220"/>
      <c r="H230" s="220"/>
      <c r="I230" s="220"/>
      <c r="J230" s="221">
        <v>10.49</v>
      </c>
      <c r="K230" s="221"/>
      <c r="L230" s="221"/>
      <c r="M230" s="222"/>
      <c r="O230" s="226"/>
    </row>
    <row r="231" spans="1:15" s="223" customFormat="1">
      <c r="A231" s="227"/>
      <c r="B231" s="225"/>
      <c r="C231" s="225"/>
      <c r="D231" s="224" t="s">
        <v>767</v>
      </c>
      <c r="E231" s="219"/>
      <c r="F231" s="220"/>
      <c r="G231" s="220"/>
      <c r="H231" s="220"/>
      <c r="I231" s="220"/>
      <c r="J231" s="221">
        <v>10.49</v>
      </c>
      <c r="K231" s="221"/>
      <c r="L231" s="221"/>
      <c r="M231" s="222"/>
      <c r="O231" s="226"/>
    </row>
    <row r="232" spans="1:15" s="223" customFormat="1">
      <c r="A232" s="227"/>
      <c r="B232" s="225"/>
      <c r="C232" s="225"/>
      <c r="D232" s="224" t="s">
        <v>768</v>
      </c>
      <c r="E232" s="219"/>
      <c r="F232" s="220"/>
      <c r="G232" s="220"/>
      <c r="H232" s="220"/>
      <c r="I232" s="220"/>
      <c r="J232" s="221">
        <v>10.49</v>
      </c>
      <c r="K232" s="221"/>
      <c r="L232" s="221"/>
      <c r="M232" s="222"/>
      <c r="O232" s="226"/>
    </row>
    <row r="233" spans="1:15" s="223" customFormat="1">
      <c r="A233" s="227"/>
      <c r="B233" s="225"/>
      <c r="C233" s="225"/>
      <c r="D233" s="224" t="s">
        <v>769</v>
      </c>
      <c r="E233" s="219"/>
      <c r="F233" s="220"/>
      <c r="G233" s="220"/>
      <c r="H233" s="220"/>
      <c r="I233" s="220"/>
      <c r="J233" s="221">
        <v>10.49</v>
      </c>
      <c r="K233" s="221"/>
      <c r="L233" s="221"/>
      <c r="M233" s="222"/>
      <c r="O233" s="226"/>
    </row>
    <row r="234" spans="1:15" s="223" customFormat="1">
      <c r="A234" s="227"/>
      <c r="B234" s="225"/>
      <c r="C234" s="225"/>
      <c r="D234" s="224" t="s">
        <v>770</v>
      </c>
      <c r="E234" s="219"/>
      <c r="F234" s="220"/>
      <c r="G234" s="220"/>
      <c r="H234" s="220"/>
      <c r="I234" s="220"/>
      <c r="J234" s="221">
        <v>9.56</v>
      </c>
      <c r="K234" s="221"/>
      <c r="L234" s="221"/>
      <c r="M234" s="222"/>
      <c r="O234" s="226"/>
    </row>
    <row r="235" spans="1:15" s="223" customFormat="1">
      <c r="A235" s="227"/>
      <c r="B235" s="225"/>
      <c r="C235" s="225"/>
      <c r="D235" s="224" t="s">
        <v>772</v>
      </c>
      <c r="E235" s="219"/>
      <c r="F235" s="220"/>
      <c r="G235" s="220"/>
      <c r="H235" s="220"/>
      <c r="I235" s="220"/>
      <c r="J235" s="221"/>
      <c r="K235" s="221"/>
      <c r="L235" s="221"/>
      <c r="M235" s="222"/>
      <c r="O235" s="226"/>
    </row>
    <row r="236" spans="1:15" s="223" customFormat="1" ht="49.5" customHeight="1">
      <c r="A236" s="235" t="e">
        <f>ORÇAMENTO!#REF!</f>
        <v>#REF!</v>
      </c>
      <c r="B236" s="236" t="e">
        <f>ORÇAMENTO!#REF!</f>
        <v>#REF!</v>
      </c>
      <c r="C236" s="235"/>
      <c r="D236" s="245" t="e">
        <f>ORÇAMENTO!#REF!</f>
        <v>#REF!</v>
      </c>
      <c r="E236" s="235"/>
      <c r="F236" s="237"/>
      <c r="G236" s="237"/>
      <c r="H236" s="237"/>
      <c r="I236" s="237"/>
      <c r="J236" s="238"/>
      <c r="K236" s="238"/>
      <c r="L236" s="238"/>
      <c r="M236" s="239">
        <f>SUM(J237:J244)</f>
        <v>97.34</v>
      </c>
      <c r="O236" s="226"/>
    </row>
    <row r="237" spans="1:15" s="223" customFormat="1">
      <c r="A237" s="227"/>
      <c r="B237" s="225"/>
      <c r="C237" s="225"/>
      <c r="D237" s="224" t="s">
        <v>764</v>
      </c>
      <c r="E237" s="219"/>
      <c r="F237" s="220"/>
      <c r="G237" s="220"/>
      <c r="H237" s="220"/>
      <c r="I237" s="220"/>
      <c r="J237" s="221">
        <v>5.55</v>
      </c>
      <c r="K237" s="221"/>
      <c r="L237" s="221"/>
      <c r="M237" s="222"/>
      <c r="O237" s="226"/>
    </row>
    <row r="238" spans="1:15" s="223" customFormat="1">
      <c r="A238" s="227"/>
      <c r="B238" s="225"/>
      <c r="C238" s="225"/>
      <c r="D238" s="224" t="s">
        <v>765</v>
      </c>
      <c r="E238" s="219"/>
      <c r="F238" s="220"/>
      <c r="G238" s="220"/>
      <c r="H238" s="220"/>
      <c r="I238" s="220"/>
      <c r="J238" s="221">
        <v>10.34</v>
      </c>
      <c r="K238" s="221"/>
      <c r="L238" s="221"/>
      <c r="M238" s="222"/>
      <c r="O238" s="226"/>
    </row>
    <row r="239" spans="1:15" s="223" customFormat="1">
      <c r="A239" s="227"/>
      <c r="B239" s="225"/>
      <c r="C239" s="225"/>
      <c r="D239" s="224" t="s">
        <v>766</v>
      </c>
      <c r="E239" s="219"/>
      <c r="F239" s="220"/>
      <c r="G239" s="220"/>
      <c r="H239" s="220"/>
      <c r="I239" s="220"/>
      <c r="J239" s="221">
        <v>10.49</v>
      </c>
      <c r="K239" s="221"/>
      <c r="L239" s="221"/>
      <c r="M239" s="222"/>
      <c r="O239" s="226"/>
    </row>
    <row r="240" spans="1:15" s="223" customFormat="1">
      <c r="A240" s="227"/>
      <c r="B240" s="225"/>
      <c r="C240" s="225"/>
      <c r="D240" s="224" t="s">
        <v>767</v>
      </c>
      <c r="E240" s="219"/>
      <c r="F240" s="220"/>
      <c r="G240" s="220"/>
      <c r="H240" s="220"/>
      <c r="I240" s="220"/>
      <c r="J240" s="221">
        <v>10.49</v>
      </c>
      <c r="K240" s="221"/>
      <c r="L240" s="221"/>
      <c r="M240" s="222"/>
      <c r="O240" s="226"/>
    </row>
    <row r="241" spans="1:15" s="223" customFormat="1">
      <c r="A241" s="227"/>
      <c r="B241" s="225"/>
      <c r="C241" s="225"/>
      <c r="D241" s="224" t="s">
        <v>768</v>
      </c>
      <c r="E241" s="219"/>
      <c r="F241" s="220"/>
      <c r="G241" s="220"/>
      <c r="H241" s="220"/>
      <c r="I241" s="220"/>
      <c r="J241" s="221">
        <v>10.49</v>
      </c>
      <c r="K241" s="221"/>
      <c r="L241" s="221"/>
      <c r="M241" s="222"/>
      <c r="O241" s="226"/>
    </row>
    <row r="242" spans="1:15" s="223" customFormat="1">
      <c r="A242" s="227"/>
      <c r="B242" s="225"/>
      <c r="C242" s="225"/>
      <c r="D242" s="224" t="s">
        <v>769</v>
      </c>
      <c r="E242" s="219"/>
      <c r="F242" s="220"/>
      <c r="G242" s="220"/>
      <c r="H242" s="220"/>
      <c r="I242" s="220"/>
      <c r="J242" s="221">
        <v>10.49</v>
      </c>
      <c r="K242" s="221"/>
      <c r="L242" s="221"/>
      <c r="M242" s="222"/>
      <c r="O242" s="226"/>
    </row>
    <row r="243" spans="1:15" s="223" customFormat="1">
      <c r="A243" s="227"/>
      <c r="B243" s="225"/>
      <c r="C243" s="225"/>
      <c r="D243" s="224" t="s">
        <v>770</v>
      </c>
      <c r="E243" s="219"/>
      <c r="F243" s="220"/>
      <c r="G243" s="220"/>
      <c r="H243" s="220"/>
      <c r="I243" s="220"/>
      <c r="J243" s="221">
        <v>9.56</v>
      </c>
      <c r="K243" s="221"/>
      <c r="L243" s="221"/>
      <c r="M243" s="222"/>
      <c r="O243" s="226"/>
    </row>
    <row r="244" spans="1:15" s="223" customFormat="1">
      <c r="A244" s="227"/>
      <c r="B244" s="225"/>
      <c r="C244" s="225"/>
      <c r="D244" s="224" t="s">
        <v>463</v>
      </c>
      <c r="E244" s="219"/>
      <c r="F244" s="220"/>
      <c r="G244" s="220"/>
      <c r="H244" s="220"/>
      <c r="I244" s="220"/>
      <c r="J244" s="221">
        <v>29.93</v>
      </c>
      <c r="K244" s="221"/>
      <c r="L244" s="221"/>
      <c r="M244" s="222"/>
      <c r="O244" s="226"/>
    </row>
    <row r="245" spans="1:15" s="223" customFormat="1">
      <c r="A245" s="227"/>
      <c r="B245" s="225"/>
      <c r="C245" s="225"/>
      <c r="D245" s="224"/>
      <c r="E245" s="219"/>
      <c r="F245" s="220"/>
      <c r="G245" s="220"/>
      <c r="H245" s="220"/>
      <c r="I245" s="220"/>
      <c r="J245" s="221"/>
      <c r="K245" s="221"/>
      <c r="L245" s="221"/>
      <c r="M245" s="222"/>
      <c r="O245" s="226"/>
    </row>
    <row r="246" spans="1:15">
      <c r="A246" s="235"/>
      <c r="B246" s="236"/>
      <c r="C246" s="235"/>
      <c r="D246" s="243" t="s">
        <v>810</v>
      </c>
      <c r="E246" s="235" t="s">
        <v>352</v>
      </c>
      <c r="F246" s="237"/>
      <c r="G246" s="237"/>
      <c r="H246" s="237"/>
      <c r="I246" s="237"/>
      <c r="J246" s="238"/>
      <c r="K246" s="238"/>
      <c r="L246" s="238"/>
      <c r="M246" s="239">
        <f>G247</f>
        <v>60.91</v>
      </c>
      <c r="N246" s="266"/>
    </row>
    <row r="247" spans="1:15">
      <c r="A247" s="227"/>
      <c r="B247" s="225"/>
      <c r="C247" s="225"/>
      <c r="D247" s="224" t="s">
        <v>773</v>
      </c>
      <c r="E247" s="219"/>
      <c r="F247" s="220"/>
      <c r="G247" s="220">
        <v>60.91</v>
      </c>
      <c r="H247" s="220"/>
      <c r="I247" s="220"/>
      <c r="J247" s="221"/>
      <c r="K247" s="221"/>
      <c r="L247" s="221"/>
      <c r="M247" s="222"/>
      <c r="N247" s="223"/>
    </row>
    <row r="248" spans="1:15">
      <c r="A248" s="227"/>
      <c r="B248" s="225"/>
      <c r="C248" s="225"/>
      <c r="D248" s="224"/>
      <c r="E248" s="219"/>
      <c r="F248" s="220"/>
      <c r="G248" s="220"/>
      <c r="H248" s="220"/>
      <c r="I248" s="220"/>
      <c r="J248" s="221"/>
      <c r="K248" s="221"/>
      <c r="L248" s="221"/>
      <c r="M248" s="222"/>
      <c r="N248" s="223"/>
    </row>
    <row r="249" spans="1:15" ht="29.25" customHeight="1">
      <c r="A249" s="227"/>
      <c r="B249" s="225"/>
      <c r="C249" s="225"/>
      <c r="D249" s="224"/>
      <c r="E249" s="219"/>
      <c r="F249" s="220"/>
      <c r="G249" s="220"/>
      <c r="H249" s="220"/>
      <c r="I249" s="220"/>
      <c r="J249" s="221"/>
      <c r="K249" s="221"/>
      <c r="L249" s="221"/>
      <c r="M249" s="222"/>
      <c r="N249" s="223"/>
    </row>
    <row r="250" spans="1:15" ht="46.5">
      <c r="A250" s="235" t="s">
        <v>762</v>
      </c>
      <c r="B250" s="236" t="s">
        <v>811</v>
      </c>
      <c r="C250" s="235"/>
      <c r="D250" s="243" t="s">
        <v>812</v>
      </c>
      <c r="E250" s="235" t="s">
        <v>352</v>
      </c>
      <c r="F250" s="237"/>
      <c r="G250" s="237"/>
      <c r="H250" s="237"/>
      <c r="I250" s="237"/>
      <c r="J250" s="238"/>
      <c r="K250" s="238"/>
      <c r="L250" s="238"/>
      <c r="M250" s="239">
        <f>G251</f>
        <v>12</v>
      </c>
      <c r="N250" s="223"/>
    </row>
    <row r="251" spans="1:15">
      <c r="A251" s="227"/>
      <c r="B251" s="225"/>
      <c r="C251" s="225"/>
      <c r="D251" s="224" t="s">
        <v>773</v>
      </c>
      <c r="E251" s="219"/>
      <c r="F251" s="220"/>
      <c r="G251" s="220">
        <v>12</v>
      </c>
      <c r="H251" s="220"/>
      <c r="I251" s="220"/>
      <c r="J251" s="221"/>
      <c r="K251" s="221"/>
      <c r="L251" s="221"/>
      <c r="M251" s="222"/>
      <c r="N251" s="223"/>
    </row>
    <row r="252" spans="1:15">
      <c r="A252" s="227"/>
      <c r="B252" s="225"/>
      <c r="C252" s="225"/>
      <c r="D252" s="233"/>
      <c r="E252" s="219"/>
      <c r="F252" s="220"/>
      <c r="G252" s="220"/>
      <c r="H252" s="220"/>
      <c r="I252" s="220"/>
      <c r="J252" s="221"/>
      <c r="K252" s="221"/>
      <c r="L252" s="221"/>
      <c r="M252" s="222"/>
      <c r="N252" s="223"/>
    </row>
    <row r="253" spans="1:15">
      <c r="A253" s="235"/>
      <c r="B253" s="236"/>
      <c r="C253" s="235"/>
      <c r="D253" s="243" t="s">
        <v>813</v>
      </c>
      <c r="E253" s="235" t="s">
        <v>814</v>
      </c>
      <c r="F253" s="237"/>
      <c r="G253" s="237"/>
      <c r="H253" s="237"/>
      <c r="I253" s="237"/>
      <c r="J253" s="238"/>
      <c r="K253" s="238"/>
      <c r="L253" s="238"/>
      <c r="M253" s="239">
        <f>F254</f>
        <v>1</v>
      </c>
      <c r="N253" s="223"/>
    </row>
    <row r="254" spans="1:15">
      <c r="A254" s="227"/>
      <c r="B254" s="225"/>
      <c r="C254" s="225"/>
      <c r="D254" s="224" t="s">
        <v>815</v>
      </c>
      <c r="E254" s="219"/>
      <c r="F254" s="220">
        <v>1</v>
      </c>
      <c r="G254" s="220"/>
      <c r="H254" s="220"/>
      <c r="I254" s="220"/>
      <c r="J254" s="221"/>
      <c r="K254" s="221"/>
      <c r="L254" s="221"/>
      <c r="M254" s="222"/>
      <c r="N254" s="223"/>
    </row>
    <row r="255" spans="1:15">
      <c r="A255" s="227"/>
      <c r="B255" s="225"/>
      <c r="C255" s="225"/>
      <c r="D255" s="233"/>
      <c r="E255" s="219"/>
      <c r="F255" s="220"/>
      <c r="G255" s="220"/>
      <c r="H255" s="220"/>
      <c r="I255" s="220"/>
      <c r="J255" s="221"/>
      <c r="K255" s="221"/>
      <c r="L255" s="221"/>
      <c r="M255" s="222"/>
      <c r="N255" s="223"/>
    </row>
    <row r="256" spans="1:15">
      <c r="A256" s="227"/>
      <c r="B256" s="225"/>
      <c r="C256" s="225"/>
      <c r="D256" s="224"/>
      <c r="E256" s="219"/>
      <c r="F256" s="220"/>
      <c r="G256" s="220"/>
      <c r="H256" s="220"/>
      <c r="I256" s="220"/>
      <c r="J256" s="221"/>
      <c r="K256" s="221"/>
      <c r="L256" s="221"/>
      <c r="M256" s="222"/>
      <c r="N256" s="223"/>
    </row>
    <row r="257" spans="1:14" ht="46.5">
      <c r="A257" s="235"/>
      <c r="B257" s="236" t="s">
        <v>469</v>
      </c>
      <c r="C257" s="235"/>
      <c r="D257" s="243" t="s">
        <v>763</v>
      </c>
      <c r="E257" s="235" t="s">
        <v>392</v>
      </c>
      <c r="F257" s="237"/>
      <c r="G257" s="237"/>
      <c r="H257" s="237"/>
      <c r="I257" s="237"/>
      <c r="J257" s="238"/>
      <c r="K257" s="238"/>
      <c r="L257" s="238"/>
      <c r="M257" s="239">
        <f>SUM(J258:J268)</f>
        <v>80.814999999999998</v>
      </c>
      <c r="N257" s="223"/>
    </row>
    <row r="258" spans="1:14">
      <c r="A258" s="227"/>
      <c r="B258" s="225"/>
      <c r="C258" s="225"/>
      <c r="D258" s="224" t="s">
        <v>764</v>
      </c>
      <c r="E258" s="219"/>
      <c r="F258" s="220"/>
      <c r="G258" s="220"/>
      <c r="H258" s="220"/>
      <c r="I258" s="220"/>
      <c r="J258" s="221">
        <v>1.64</v>
      </c>
      <c r="K258" s="221"/>
      <c r="L258" s="221"/>
      <c r="M258" s="222"/>
      <c r="N258" s="223"/>
    </row>
    <row r="259" spans="1:14">
      <c r="A259" s="227"/>
      <c r="B259" s="225"/>
      <c r="C259" s="225"/>
      <c r="D259" s="224" t="s">
        <v>766</v>
      </c>
      <c r="E259" s="219"/>
      <c r="F259" s="220"/>
      <c r="G259" s="220"/>
      <c r="H259" s="220"/>
      <c r="I259" s="220"/>
      <c r="J259" s="221">
        <v>4.0999999999999996</v>
      </c>
      <c r="K259" s="221"/>
      <c r="L259" s="221"/>
      <c r="M259" s="222"/>
      <c r="N259" s="223"/>
    </row>
    <row r="260" spans="1:14">
      <c r="A260" s="227"/>
      <c r="B260" s="225"/>
      <c r="C260" s="225"/>
      <c r="D260" s="224" t="s">
        <v>767</v>
      </c>
      <c r="E260" s="219"/>
      <c r="F260" s="220"/>
      <c r="G260" s="220"/>
      <c r="H260" s="220"/>
      <c r="I260" s="220"/>
      <c r="J260" s="221">
        <v>4.0999999999999996</v>
      </c>
      <c r="K260" s="221"/>
      <c r="L260" s="221"/>
      <c r="M260" s="222"/>
      <c r="N260" s="223"/>
    </row>
    <row r="261" spans="1:14">
      <c r="A261" s="227"/>
      <c r="B261" s="225"/>
      <c r="C261" s="225"/>
      <c r="D261" s="224" t="s">
        <v>768</v>
      </c>
      <c r="E261" s="219"/>
      <c r="F261" s="220"/>
      <c r="G261" s="220"/>
      <c r="H261" s="220"/>
      <c r="I261" s="220"/>
      <c r="J261" s="221">
        <v>4.0999999999999996</v>
      </c>
      <c r="K261" s="221"/>
      <c r="L261" s="221"/>
      <c r="M261" s="222"/>
      <c r="N261" s="223"/>
    </row>
    <row r="262" spans="1:14">
      <c r="A262" s="227"/>
      <c r="B262" s="225"/>
      <c r="C262" s="225"/>
      <c r="D262" s="224" t="s">
        <v>769</v>
      </c>
      <c r="E262" s="219"/>
      <c r="F262" s="220"/>
      <c r="G262" s="220"/>
      <c r="H262" s="220"/>
      <c r="I262" s="220"/>
      <c r="J262" s="221">
        <v>4.0999999999999996</v>
      </c>
      <c r="K262" s="221"/>
      <c r="L262" s="221"/>
      <c r="M262" s="222"/>
      <c r="N262" s="223"/>
    </row>
    <row r="263" spans="1:14">
      <c r="A263" s="227"/>
      <c r="B263" s="225"/>
      <c r="C263" s="225"/>
      <c r="D263" s="224" t="s">
        <v>770</v>
      </c>
      <c r="E263" s="219"/>
      <c r="F263" s="220"/>
      <c r="G263" s="220"/>
      <c r="H263" s="220"/>
      <c r="I263" s="220"/>
      <c r="J263" s="221">
        <v>4.0810000000000004</v>
      </c>
      <c r="K263" s="221"/>
      <c r="L263" s="221"/>
      <c r="M263" s="222"/>
      <c r="N263" s="223"/>
    </row>
    <row r="264" spans="1:14">
      <c r="A264" s="227"/>
      <c r="B264" s="225"/>
      <c r="C264" s="225"/>
      <c r="D264" s="224" t="s">
        <v>817</v>
      </c>
      <c r="E264" s="219"/>
      <c r="F264" s="220"/>
      <c r="G264" s="220"/>
      <c r="H264" s="220"/>
      <c r="I264" s="220"/>
      <c r="J264" s="221">
        <v>14.182</v>
      </c>
      <c r="K264" s="221"/>
      <c r="L264" s="221"/>
      <c r="M264" s="222"/>
      <c r="N264" s="223"/>
    </row>
    <row r="265" spans="1:14">
      <c r="A265" s="227"/>
      <c r="B265" s="225"/>
      <c r="C265" s="225"/>
      <c r="D265" s="224" t="s">
        <v>818</v>
      </c>
      <c r="E265" s="219"/>
      <c r="F265" s="220"/>
      <c r="G265" s="220"/>
      <c r="H265" s="220"/>
      <c r="I265" s="220"/>
      <c r="J265" s="221">
        <v>14.182</v>
      </c>
      <c r="K265" s="221"/>
      <c r="L265" s="221"/>
      <c r="M265" s="222"/>
      <c r="N265" s="223"/>
    </row>
    <row r="266" spans="1:14">
      <c r="A266" s="227"/>
      <c r="B266" s="225"/>
      <c r="C266" s="225"/>
      <c r="D266" s="224" t="s">
        <v>819</v>
      </c>
      <c r="E266" s="219"/>
      <c r="F266" s="220"/>
      <c r="G266" s="220"/>
      <c r="H266" s="220"/>
      <c r="I266" s="220"/>
      <c r="J266" s="221">
        <v>10.88</v>
      </c>
      <c r="K266" s="221"/>
      <c r="L266" s="221"/>
      <c r="M266" s="222"/>
      <c r="N266" s="223"/>
    </row>
    <row r="267" spans="1:14">
      <c r="A267" s="227"/>
      <c r="B267" s="225"/>
      <c r="C267" s="225"/>
      <c r="D267" s="224" t="s">
        <v>820</v>
      </c>
      <c r="E267" s="219"/>
      <c r="F267" s="220"/>
      <c r="G267" s="220"/>
      <c r="H267" s="220"/>
      <c r="I267" s="220"/>
      <c r="J267" s="221">
        <v>12.02</v>
      </c>
      <c r="K267" s="221"/>
      <c r="L267" s="221"/>
      <c r="M267" s="222"/>
      <c r="N267" s="223"/>
    </row>
    <row r="268" spans="1:14">
      <c r="A268" s="227"/>
      <c r="B268" s="225"/>
      <c r="C268" s="225"/>
      <c r="D268" s="224" t="s">
        <v>821</v>
      </c>
      <c r="E268" s="219"/>
      <c r="F268" s="220"/>
      <c r="G268" s="220"/>
      <c r="H268" s="220"/>
      <c r="I268" s="220"/>
      <c r="J268" s="221">
        <v>7.43</v>
      </c>
      <c r="K268" s="221"/>
      <c r="L268" s="221"/>
      <c r="M268" s="222"/>
      <c r="N268" s="223"/>
    </row>
    <row r="269" spans="1:14">
      <c r="A269" s="227"/>
      <c r="B269" s="225"/>
      <c r="C269" s="225"/>
      <c r="D269" s="224"/>
      <c r="E269" s="219"/>
      <c r="F269" s="220"/>
      <c r="G269" s="220"/>
      <c r="H269" s="220"/>
      <c r="I269" s="220"/>
      <c r="J269" s="221"/>
      <c r="K269" s="221"/>
      <c r="L269" s="221"/>
      <c r="M269" s="222"/>
      <c r="N269" s="223"/>
    </row>
    <row r="270" spans="1:14" ht="46.5">
      <c r="A270" s="235"/>
      <c r="B270" s="236"/>
      <c r="C270" s="235"/>
      <c r="D270" s="243" t="s">
        <v>822</v>
      </c>
      <c r="E270" s="235" t="s">
        <v>392</v>
      </c>
      <c r="F270" s="237"/>
      <c r="G270" s="237"/>
      <c r="H270" s="237"/>
      <c r="I270" s="237"/>
      <c r="J270" s="238"/>
      <c r="K270" s="238"/>
      <c r="L270" s="238"/>
      <c r="M270" s="239">
        <f>SUM(J271)</f>
        <v>2.7</v>
      </c>
      <c r="N270" s="223"/>
    </row>
    <row r="271" spans="1:14">
      <c r="A271" s="227"/>
      <c r="B271" s="225"/>
      <c r="C271" s="225"/>
      <c r="D271" s="224" t="s">
        <v>820</v>
      </c>
      <c r="E271" s="219"/>
      <c r="F271" s="220"/>
      <c r="G271" s="220"/>
      <c r="H271" s="220"/>
      <c r="I271" s="220"/>
      <c r="J271" s="221">
        <v>2.7</v>
      </c>
      <c r="K271" s="221"/>
      <c r="L271" s="221"/>
      <c r="M271" s="222"/>
      <c r="N271" s="223"/>
    </row>
    <row r="272" spans="1:14">
      <c r="A272" s="227"/>
      <c r="B272" s="225"/>
      <c r="C272" s="225"/>
      <c r="D272" s="224"/>
      <c r="E272" s="219"/>
      <c r="F272" s="220"/>
      <c r="G272" s="220"/>
      <c r="H272" s="220"/>
      <c r="I272" s="220"/>
      <c r="J272" s="221"/>
      <c r="K272" s="221"/>
      <c r="L272" s="221"/>
      <c r="M272" s="222"/>
      <c r="N272" s="223"/>
    </row>
    <row r="273" spans="1:23" ht="46.5">
      <c r="A273" s="235"/>
      <c r="B273" s="236"/>
      <c r="C273" s="235"/>
      <c r="D273" s="243" t="s">
        <v>880</v>
      </c>
      <c r="E273" s="235" t="s">
        <v>392</v>
      </c>
      <c r="F273" s="237"/>
      <c r="G273" s="237"/>
      <c r="H273" s="237"/>
      <c r="I273" s="237"/>
      <c r="J273" s="238"/>
      <c r="K273" s="238"/>
      <c r="L273" s="238"/>
      <c r="M273" s="239">
        <f>SUM(J274:J277)</f>
        <v>5.3280000000000003</v>
      </c>
      <c r="N273" s="223"/>
    </row>
    <row r="274" spans="1:23">
      <c r="A274" s="227"/>
      <c r="B274" s="225"/>
      <c r="C274" s="225"/>
      <c r="D274" s="224" t="s">
        <v>823</v>
      </c>
      <c r="E274" s="219"/>
      <c r="F274" s="220"/>
      <c r="G274" s="220"/>
      <c r="H274" s="220"/>
      <c r="I274" s="220"/>
      <c r="J274" s="221">
        <v>1.665</v>
      </c>
      <c r="K274" s="221"/>
      <c r="L274" s="221"/>
      <c r="M274" s="222"/>
      <c r="N274" s="223"/>
    </row>
    <row r="275" spans="1:23">
      <c r="A275" s="227"/>
      <c r="B275" s="225"/>
      <c r="C275" s="225"/>
      <c r="D275" s="224" t="s">
        <v>824</v>
      </c>
      <c r="E275" s="219"/>
      <c r="F275" s="220"/>
      <c r="G275" s="220"/>
      <c r="H275" s="220"/>
      <c r="I275" s="220"/>
      <c r="J275" s="221">
        <v>1.665</v>
      </c>
      <c r="K275" s="221"/>
      <c r="L275" s="221"/>
      <c r="M275" s="222"/>
      <c r="N275" s="223"/>
    </row>
    <row r="276" spans="1:23">
      <c r="A276" s="227"/>
      <c r="B276" s="225"/>
      <c r="C276" s="225"/>
      <c r="D276" s="224" t="s">
        <v>825</v>
      </c>
      <c r="E276" s="219"/>
      <c r="F276" s="220"/>
      <c r="G276" s="220"/>
      <c r="H276" s="220"/>
      <c r="I276" s="220"/>
      <c r="J276" s="221">
        <v>1.998</v>
      </c>
      <c r="K276" s="221"/>
      <c r="L276" s="221"/>
      <c r="M276" s="222"/>
      <c r="N276" s="223"/>
    </row>
    <row r="277" spans="1:23">
      <c r="A277" s="227"/>
      <c r="B277" s="225"/>
      <c r="C277" s="225"/>
      <c r="D277" s="233"/>
      <c r="E277" s="219"/>
      <c r="F277" s="220"/>
      <c r="G277" s="220"/>
      <c r="H277" s="220"/>
      <c r="I277" s="220"/>
      <c r="J277" s="221"/>
      <c r="K277" s="221"/>
      <c r="L277" s="221"/>
      <c r="M277" s="222"/>
      <c r="N277" s="223"/>
    </row>
    <row r="278" spans="1:23" ht="46.5">
      <c r="A278" s="235" t="str">
        <f>ORÇAMENTO!B110</f>
        <v>12.02</v>
      </c>
      <c r="B278" s="236" t="str">
        <f>ORÇAMENTO!A110</f>
        <v>13/0040 - COMP</v>
      </c>
      <c r="C278" s="235"/>
      <c r="D278" s="243" t="s">
        <v>470</v>
      </c>
      <c r="E278" s="235" t="s">
        <v>392</v>
      </c>
      <c r="F278" s="237"/>
      <c r="G278" s="237"/>
      <c r="H278" s="237"/>
      <c r="I278" s="237"/>
      <c r="J278" s="238"/>
      <c r="K278" s="238"/>
      <c r="L278" s="238"/>
      <c r="M278" s="239">
        <f>SUM(J279:J280)</f>
        <v>7.94</v>
      </c>
      <c r="N278" s="223"/>
    </row>
    <row r="279" spans="1:23">
      <c r="A279" s="227"/>
      <c r="B279" s="225"/>
      <c r="C279" s="225"/>
      <c r="D279" s="224" t="s">
        <v>816</v>
      </c>
      <c r="E279" s="219"/>
      <c r="F279" s="220"/>
      <c r="G279" s="220"/>
      <c r="H279" s="220"/>
      <c r="I279" s="220"/>
      <c r="J279" s="221">
        <v>7.94</v>
      </c>
      <c r="K279" s="221"/>
      <c r="L279" s="221"/>
      <c r="M279" s="222"/>
      <c r="N279" s="223"/>
    </row>
    <row r="280" spans="1:23" s="223" customFormat="1">
      <c r="A280" s="227"/>
      <c r="B280" s="225"/>
      <c r="C280" s="225"/>
      <c r="D280" s="224"/>
      <c r="E280" s="219"/>
      <c r="F280" s="220"/>
      <c r="G280" s="220"/>
      <c r="H280" s="220"/>
      <c r="I280" s="220"/>
      <c r="J280" s="221"/>
      <c r="K280" s="221"/>
      <c r="L280" s="221"/>
      <c r="M280" s="222"/>
      <c r="O280" s="249"/>
      <c r="P280" s="250"/>
      <c r="Q280" s="251"/>
      <c r="R280" s="251"/>
      <c r="S280" s="251"/>
      <c r="T280" s="251"/>
      <c r="U280" s="252"/>
      <c r="V280" s="247"/>
      <c r="W280" s="247"/>
    </row>
    <row r="281" spans="1:23" s="223" customFormat="1">
      <c r="A281" s="235"/>
      <c r="B281" s="236"/>
      <c r="C281" s="235"/>
      <c r="D281" s="243" t="s">
        <v>857</v>
      </c>
      <c r="E281" s="235" t="s">
        <v>352</v>
      </c>
      <c r="F281" s="237"/>
      <c r="G281" s="237"/>
      <c r="H281" s="237"/>
      <c r="I281" s="237"/>
      <c r="J281" s="238"/>
      <c r="K281" s="238"/>
      <c r="L281" s="238"/>
      <c r="M281" s="239">
        <f>SUM(G282:G296)</f>
        <v>120.67</v>
      </c>
      <c r="O281" s="249"/>
      <c r="P281" s="250"/>
      <c r="Q281" s="251"/>
      <c r="R281" s="251"/>
      <c r="S281" s="251"/>
      <c r="T281" s="251"/>
      <c r="U281" s="252"/>
      <c r="V281" s="247"/>
      <c r="W281" s="247"/>
    </row>
    <row r="282" spans="1:23" s="223" customFormat="1">
      <c r="A282" s="227"/>
      <c r="B282" s="225"/>
      <c r="C282" s="225"/>
      <c r="D282" s="233" t="s">
        <v>858</v>
      </c>
      <c r="E282" s="219"/>
      <c r="F282" s="220"/>
      <c r="G282" s="220">
        <v>21.76</v>
      </c>
      <c r="H282" s="220"/>
      <c r="I282" s="220"/>
      <c r="J282" s="221"/>
      <c r="K282" s="221"/>
      <c r="L282" s="221"/>
      <c r="M282" s="222"/>
      <c r="O282" s="253"/>
      <c r="P282" s="254"/>
      <c r="Q282" s="251"/>
      <c r="R282" s="251"/>
      <c r="S282" s="251"/>
      <c r="T282" s="251"/>
      <c r="U282" s="252"/>
      <c r="V282" s="247"/>
      <c r="W282" s="247"/>
    </row>
    <row r="283" spans="1:23" s="223" customFormat="1">
      <c r="A283" s="227"/>
      <c r="B283" s="225"/>
      <c r="C283" s="225"/>
      <c r="D283" s="233" t="s">
        <v>859</v>
      </c>
      <c r="E283" s="219"/>
      <c r="F283" s="220"/>
      <c r="G283" s="220">
        <v>13.76</v>
      </c>
      <c r="H283" s="220"/>
      <c r="I283" s="220"/>
      <c r="J283" s="221"/>
      <c r="K283" s="221"/>
      <c r="L283" s="221"/>
      <c r="M283" s="222"/>
      <c r="N283" s="248"/>
      <c r="O283" s="226"/>
    </row>
    <row r="284" spans="1:23" s="223" customFormat="1">
      <c r="A284" s="227"/>
      <c r="B284" s="225"/>
      <c r="C284" s="225"/>
      <c r="D284" s="233" t="s">
        <v>872</v>
      </c>
      <c r="E284" s="219"/>
      <c r="F284" s="220"/>
      <c r="G284" s="220">
        <v>6.7</v>
      </c>
      <c r="H284" s="220"/>
      <c r="I284" s="220"/>
      <c r="J284" s="221"/>
      <c r="K284" s="221"/>
      <c r="L284" s="221"/>
      <c r="M284" s="222"/>
      <c r="N284" s="248"/>
      <c r="O284" s="226"/>
    </row>
    <row r="285" spans="1:23" s="223" customFormat="1">
      <c r="A285" s="227"/>
      <c r="B285" s="225"/>
      <c r="C285" s="225"/>
      <c r="D285" s="233" t="s">
        <v>860</v>
      </c>
      <c r="E285" s="219"/>
      <c r="F285" s="220"/>
      <c r="G285" s="220">
        <v>5.7</v>
      </c>
      <c r="H285" s="220"/>
      <c r="I285" s="220"/>
      <c r="J285" s="221"/>
      <c r="K285" s="221"/>
      <c r="L285" s="221"/>
      <c r="M285" s="222"/>
      <c r="O285" s="226"/>
    </row>
    <row r="286" spans="1:23" s="223" customFormat="1">
      <c r="A286" s="227"/>
      <c r="B286" s="225"/>
      <c r="C286" s="225"/>
      <c r="D286" s="233" t="s">
        <v>861</v>
      </c>
      <c r="E286" s="219"/>
      <c r="F286" s="220"/>
      <c r="G286" s="220">
        <v>2.92</v>
      </c>
      <c r="H286" s="220"/>
      <c r="I286" s="220"/>
      <c r="J286" s="221"/>
      <c r="K286" s="221"/>
      <c r="L286" s="221"/>
      <c r="M286" s="222"/>
      <c r="O286" s="226"/>
    </row>
    <row r="287" spans="1:23" s="223" customFormat="1">
      <c r="A287" s="227"/>
      <c r="B287" s="225"/>
      <c r="C287" s="225"/>
      <c r="D287" s="233" t="s">
        <v>862</v>
      </c>
      <c r="E287" s="219"/>
      <c r="F287" s="220"/>
      <c r="G287" s="220">
        <v>3.14</v>
      </c>
      <c r="H287" s="220"/>
      <c r="I287" s="220"/>
      <c r="J287" s="221"/>
      <c r="K287" s="221"/>
      <c r="L287" s="221"/>
      <c r="M287" s="222"/>
      <c r="O287" s="226"/>
    </row>
    <row r="288" spans="1:23" s="223" customFormat="1">
      <c r="A288" s="227"/>
      <c r="B288" s="225"/>
      <c r="C288" s="225"/>
      <c r="D288" s="233" t="s">
        <v>863</v>
      </c>
      <c r="E288" s="219"/>
      <c r="F288" s="220"/>
      <c r="G288" s="220">
        <v>7.04</v>
      </c>
      <c r="H288" s="220"/>
      <c r="I288" s="220"/>
      <c r="J288" s="221"/>
      <c r="K288" s="221"/>
      <c r="L288" s="221"/>
      <c r="M288" s="222"/>
      <c r="O288" s="226"/>
    </row>
    <row r="289" spans="1:15" s="223" customFormat="1">
      <c r="A289" s="227"/>
      <c r="B289" s="225"/>
      <c r="C289" s="225"/>
      <c r="D289" s="233" t="s">
        <v>864</v>
      </c>
      <c r="E289" s="219"/>
      <c r="F289" s="220"/>
      <c r="G289" s="220">
        <v>12.18</v>
      </c>
      <c r="H289" s="220"/>
      <c r="I289" s="220"/>
      <c r="J289" s="221"/>
      <c r="K289" s="221"/>
      <c r="L289" s="221"/>
      <c r="M289" s="222"/>
      <c r="O289" s="226"/>
    </row>
    <row r="290" spans="1:15" s="223" customFormat="1">
      <c r="A290" s="227"/>
      <c r="B290" s="225"/>
      <c r="C290" s="225"/>
      <c r="D290" s="233" t="s">
        <v>865</v>
      </c>
      <c r="E290" s="219"/>
      <c r="F290" s="220"/>
      <c r="G290" s="220">
        <v>5.7</v>
      </c>
      <c r="H290" s="220"/>
      <c r="I290" s="220"/>
      <c r="J290" s="221"/>
      <c r="K290" s="221"/>
      <c r="L290" s="221"/>
      <c r="M290" s="222"/>
      <c r="O290" s="226"/>
    </row>
    <row r="291" spans="1:15" s="223" customFormat="1">
      <c r="A291" s="227"/>
      <c r="B291" s="225"/>
      <c r="C291" s="225"/>
      <c r="D291" s="233" t="s">
        <v>866</v>
      </c>
      <c r="E291" s="219"/>
      <c r="F291" s="220"/>
      <c r="G291" s="220">
        <v>3.14</v>
      </c>
      <c r="H291" s="220"/>
      <c r="I291" s="220"/>
      <c r="J291" s="221"/>
      <c r="K291" s="221"/>
      <c r="L291" s="221"/>
      <c r="M291" s="222"/>
      <c r="O291" s="226"/>
    </row>
    <row r="292" spans="1:15" s="223" customFormat="1">
      <c r="A292" s="227"/>
      <c r="B292" s="225"/>
      <c r="C292" s="225"/>
      <c r="D292" s="233" t="s">
        <v>867</v>
      </c>
      <c r="E292" s="219"/>
      <c r="F292" s="220"/>
      <c r="G292" s="220">
        <v>5.13</v>
      </c>
      <c r="H292" s="220"/>
      <c r="I292" s="220"/>
      <c r="J292" s="221"/>
      <c r="K292" s="221"/>
      <c r="L292" s="221"/>
      <c r="M292" s="222"/>
      <c r="O292" s="226"/>
    </row>
    <row r="293" spans="1:15" s="223" customFormat="1">
      <c r="A293" s="227"/>
      <c r="B293" s="225"/>
      <c r="C293" s="225"/>
      <c r="D293" s="233" t="s">
        <v>868</v>
      </c>
      <c r="E293" s="219"/>
      <c r="F293" s="220"/>
      <c r="G293" s="212">
        <v>5.13</v>
      </c>
      <c r="H293" s="220"/>
      <c r="I293" s="220"/>
      <c r="J293" s="221"/>
      <c r="K293" s="221"/>
      <c r="L293" s="221"/>
      <c r="M293" s="222"/>
      <c r="O293" s="226"/>
    </row>
    <row r="294" spans="1:15" s="223" customFormat="1">
      <c r="A294" s="227"/>
      <c r="B294" s="225"/>
      <c r="C294" s="225"/>
      <c r="D294" s="233" t="s">
        <v>869</v>
      </c>
      <c r="E294" s="219"/>
      <c r="F294" s="220"/>
      <c r="G294" s="220">
        <v>15.39</v>
      </c>
      <c r="H294" s="220"/>
      <c r="I294" s="220"/>
      <c r="J294" s="221"/>
      <c r="K294" s="221"/>
      <c r="L294" s="221"/>
      <c r="M294" s="222"/>
      <c r="O294" s="226"/>
    </row>
    <row r="295" spans="1:15" s="223" customFormat="1">
      <c r="A295" s="227"/>
      <c r="B295" s="225"/>
      <c r="C295" s="225"/>
      <c r="D295" s="233" t="s">
        <v>870</v>
      </c>
      <c r="E295" s="219"/>
      <c r="F295" s="220"/>
      <c r="G295" s="220">
        <v>6.1</v>
      </c>
      <c r="H295" s="220"/>
      <c r="I295" s="220"/>
      <c r="J295" s="221"/>
      <c r="K295" s="221"/>
      <c r="L295" s="221"/>
      <c r="M295" s="222"/>
      <c r="O295" s="226"/>
    </row>
    <row r="296" spans="1:15" s="223" customFormat="1">
      <c r="A296" s="227"/>
      <c r="B296" s="225"/>
      <c r="C296" s="225"/>
      <c r="D296" s="233" t="s">
        <v>871</v>
      </c>
      <c r="E296" s="219"/>
      <c r="F296" s="220"/>
      <c r="G296" s="220">
        <v>6.88</v>
      </c>
      <c r="H296" s="220"/>
      <c r="I296" s="220"/>
      <c r="J296" s="221"/>
      <c r="K296" s="221"/>
      <c r="L296" s="221"/>
      <c r="M296" s="222"/>
      <c r="O296" s="226"/>
    </row>
    <row r="297" spans="1:15" s="223" customFormat="1">
      <c r="A297" s="227"/>
      <c r="B297" s="225"/>
      <c r="C297" s="225"/>
      <c r="D297" s="224"/>
      <c r="E297" s="219"/>
      <c r="F297" s="220"/>
      <c r="G297" s="220"/>
      <c r="H297" s="220"/>
      <c r="I297" s="220"/>
      <c r="J297" s="221"/>
      <c r="K297" s="221"/>
      <c r="L297" s="221"/>
      <c r="M297" s="222"/>
      <c r="O297" s="226"/>
    </row>
    <row r="298" spans="1:15" s="223" customFormat="1">
      <c r="A298" s="227"/>
      <c r="B298" s="225"/>
      <c r="C298" s="225"/>
      <c r="D298" s="224"/>
      <c r="E298" s="219"/>
      <c r="F298" s="220"/>
      <c r="G298" s="220"/>
      <c r="H298" s="220"/>
      <c r="I298" s="220"/>
      <c r="J298" s="221"/>
      <c r="K298" s="221"/>
      <c r="L298" s="221"/>
      <c r="M298" s="222"/>
      <c r="O298" s="226"/>
    </row>
    <row r="299" spans="1:15" s="223" customFormat="1">
      <c r="A299" s="227"/>
      <c r="B299" s="225"/>
      <c r="C299" s="225"/>
      <c r="D299" s="233"/>
      <c r="E299" s="219"/>
      <c r="F299" s="220"/>
      <c r="G299" s="220"/>
      <c r="H299" s="220"/>
      <c r="I299" s="220"/>
      <c r="J299" s="221"/>
      <c r="K299" s="221"/>
      <c r="L299" s="221"/>
      <c r="M299" s="222"/>
      <c r="O299" s="226"/>
    </row>
    <row r="300" spans="1:15" s="223" customFormat="1">
      <c r="A300" s="227"/>
      <c r="B300" s="225"/>
      <c r="C300" s="225"/>
      <c r="D300" s="233"/>
      <c r="E300" s="219"/>
      <c r="F300" s="220"/>
      <c r="G300" s="220"/>
      <c r="H300" s="220"/>
      <c r="I300" s="220"/>
      <c r="J300" s="221"/>
      <c r="K300" s="221"/>
      <c r="L300" s="221"/>
      <c r="M300" s="222"/>
      <c r="O300" s="226"/>
    </row>
    <row r="301" spans="1:15" s="223" customFormat="1">
      <c r="A301" s="227"/>
      <c r="B301" s="225"/>
      <c r="C301" s="225"/>
      <c r="D301" s="233"/>
      <c r="E301" s="219"/>
      <c r="F301" s="220"/>
      <c r="G301" s="220"/>
      <c r="H301" s="220"/>
      <c r="I301" s="220"/>
      <c r="J301" s="221"/>
      <c r="K301" s="221"/>
      <c r="L301" s="221"/>
      <c r="M301" s="222"/>
      <c r="O301" s="226"/>
    </row>
    <row r="302" spans="1:15" s="223" customFormat="1">
      <c r="A302" s="227"/>
      <c r="B302" s="225"/>
      <c r="C302" s="225"/>
      <c r="D302" s="233"/>
      <c r="E302" s="219"/>
      <c r="F302" s="220"/>
      <c r="G302" s="220"/>
      <c r="H302" s="220"/>
      <c r="I302" s="220"/>
      <c r="J302" s="221"/>
      <c r="K302" s="221"/>
      <c r="L302" s="221"/>
      <c r="M302" s="222"/>
      <c r="O302" s="226"/>
    </row>
    <row r="303" spans="1:15" s="223" customFormat="1">
      <c r="A303" s="227"/>
      <c r="B303" s="225"/>
      <c r="C303" s="225"/>
      <c r="D303" s="224"/>
      <c r="E303" s="219"/>
      <c r="F303" s="220"/>
      <c r="G303" s="220"/>
      <c r="H303" s="220"/>
      <c r="I303" s="220"/>
      <c r="J303" s="221"/>
      <c r="K303" s="221"/>
      <c r="L303" s="221"/>
      <c r="M303" s="222"/>
      <c r="O303" s="226"/>
    </row>
    <row r="304" spans="1:15">
      <c r="A304" s="227"/>
      <c r="B304" s="225"/>
      <c r="C304" s="225"/>
      <c r="D304" s="233"/>
      <c r="E304" s="219"/>
      <c r="F304" s="220"/>
      <c r="G304" s="220"/>
      <c r="H304" s="220"/>
      <c r="I304" s="220"/>
      <c r="J304" s="221"/>
      <c r="K304" s="221"/>
      <c r="L304" s="221"/>
      <c r="M304" s="222"/>
      <c r="N304" s="223"/>
    </row>
    <row r="305" spans="1:14">
      <c r="A305" s="227"/>
      <c r="B305" s="225"/>
      <c r="C305" s="225"/>
      <c r="D305" s="233"/>
      <c r="E305" s="219"/>
      <c r="F305" s="220"/>
      <c r="G305" s="220"/>
      <c r="H305" s="220"/>
      <c r="I305" s="220"/>
      <c r="J305" s="221"/>
      <c r="K305" s="221"/>
      <c r="L305" s="221"/>
      <c r="M305" s="222"/>
      <c r="N305" s="223"/>
    </row>
    <row r="306" spans="1:14">
      <c r="A306" s="227"/>
      <c r="B306" s="225"/>
      <c r="C306" s="225"/>
      <c r="D306" s="233"/>
      <c r="E306" s="219"/>
      <c r="F306" s="220"/>
      <c r="G306" s="220"/>
      <c r="H306" s="220"/>
      <c r="I306" s="220"/>
      <c r="J306" s="221"/>
      <c r="K306" s="221"/>
      <c r="L306" s="221"/>
      <c r="M306" s="222"/>
      <c r="N306" s="223"/>
    </row>
    <row r="307" spans="1:14">
      <c r="A307" s="227"/>
      <c r="B307" s="225"/>
      <c r="C307" s="225"/>
      <c r="D307" s="233"/>
      <c r="E307" s="219"/>
      <c r="F307" s="220"/>
      <c r="G307" s="220"/>
      <c r="H307" s="220"/>
      <c r="I307" s="220"/>
      <c r="J307" s="221"/>
      <c r="K307" s="221"/>
      <c r="L307" s="221"/>
      <c r="M307" s="222"/>
      <c r="N307" s="223"/>
    </row>
    <row r="308" spans="1:14">
      <c r="A308" s="227"/>
      <c r="B308" s="225"/>
      <c r="C308" s="225"/>
      <c r="D308" s="233"/>
      <c r="E308" s="219"/>
      <c r="F308" s="220"/>
      <c r="G308" s="220"/>
      <c r="H308" s="220"/>
      <c r="I308" s="220"/>
      <c r="J308" s="221"/>
      <c r="K308" s="221"/>
      <c r="L308" s="221"/>
      <c r="M308" s="222"/>
      <c r="N308" s="223"/>
    </row>
    <row r="309" spans="1:14">
      <c r="A309" s="227"/>
      <c r="B309" s="225"/>
      <c r="C309" s="225"/>
      <c r="D309" s="233"/>
      <c r="E309" s="219"/>
      <c r="F309" s="220"/>
      <c r="G309" s="220"/>
      <c r="H309" s="220"/>
      <c r="I309" s="220"/>
      <c r="J309" s="221"/>
      <c r="K309" s="221"/>
      <c r="L309" s="221"/>
      <c r="M309" s="222"/>
      <c r="N309" s="223"/>
    </row>
    <row r="310" spans="1:14">
      <c r="A310" s="227"/>
      <c r="B310" s="225"/>
      <c r="C310" s="225"/>
      <c r="D310" s="233"/>
      <c r="E310" s="219"/>
      <c r="F310" s="220"/>
      <c r="G310" s="220"/>
      <c r="H310" s="220"/>
      <c r="I310" s="220"/>
      <c r="J310" s="221"/>
      <c r="K310" s="221"/>
      <c r="L310" s="221"/>
      <c r="M310" s="222"/>
      <c r="N310" s="223"/>
    </row>
    <row r="311" spans="1:14">
      <c r="A311" s="227"/>
      <c r="B311" s="225"/>
      <c r="C311" s="225"/>
      <c r="D311" s="233"/>
      <c r="E311" s="219"/>
      <c r="F311" s="220"/>
      <c r="G311" s="220"/>
      <c r="H311" s="220"/>
      <c r="I311" s="220"/>
      <c r="J311" s="221"/>
      <c r="K311" s="221"/>
      <c r="L311" s="221"/>
      <c r="M311" s="222"/>
      <c r="N311" s="223"/>
    </row>
    <row r="312" spans="1:14">
      <c r="A312" s="227"/>
      <c r="B312" s="225"/>
      <c r="C312" s="225"/>
      <c r="D312" s="233"/>
      <c r="E312" s="219"/>
      <c r="F312" s="220"/>
      <c r="G312" s="220"/>
      <c r="H312" s="220"/>
      <c r="I312" s="220"/>
      <c r="J312" s="221"/>
      <c r="K312" s="221"/>
      <c r="L312" s="221"/>
      <c r="M312" s="222"/>
      <c r="N312" s="223"/>
    </row>
    <row r="313" spans="1:14">
      <c r="A313" s="227"/>
      <c r="B313" s="225"/>
      <c r="C313" s="225"/>
      <c r="D313" s="233"/>
      <c r="E313" s="219"/>
      <c r="F313" s="220"/>
      <c r="G313" s="220"/>
      <c r="H313" s="220"/>
      <c r="I313" s="220"/>
      <c r="J313" s="221"/>
      <c r="K313" s="221"/>
      <c r="L313" s="221"/>
      <c r="M313" s="222"/>
      <c r="N313" s="223"/>
    </row>
    <row r="314" spans="1:14">
      <c r="A314" s="227"/>
      <c r="B314" s="225"/>
      <c r="C314" s="225"/>
      <c r="D314" s="233"/>
      <c r="E314" s="219"/>
      <c r="F314" s="220"/>
      <c r="G314" s="220"/>
      <c r="H314" s="220"/>
      <c r="I314" s="220"/>
      <c r="J314" s="221"/>
      <c r="K314" s="221"/>
      <c r="L314" s="221"/>
      <c r="M314" s="222"/>
      <c r="N314" s="223"/>
    </row>
    <row r="315" spans="1:14">
      <c r="A315" s="227"/>
      <c r="B315" s="225"/>
      <c r="C315" s="225"/>
      <c r="D315" s="233"/>
      <c r="E315" s="219"/>
      <c r="F315" s="220"/>
      <c r="G315" s="220"/>
      <c r="H315" s="220"/>
      <c r="I315" s="220"/>
      <c r="J315" s="221"/>
      <c r="K315" s="221"/>
      <c r="L315" s="221"/>
      <c r="M315" s="222"/>
      <c r="N315" s="223"/>
    </row>
    <row r="316" spans="1:14">
      <c r="A316" s="227"/>
      <c r="B316" s="225"/>
      <c r="C316" s="225"/>
      <c r="D316" s="233"/>
      <c r="E316" s="219"/>
      <c r="F316" s="220"/>
      <c r="G316" s="220"/>
      <c r="H316" s="220"/>
      <c r="I316" s="220"/>
      <c r="J316" s="221"/>
      <c r="K316" s="221"/>
      <c r="L316" s="221"/>
      <c r="M316" s="222"/>
      <c r="N316" s="223"/>
    </row>
    <row r="317" spans="1:14">
      <c r="A317" s="227"/>
      <c r="B317" s="225"/>
      <c r="C317" s="225"/>
      <c r="D317" s="233"/>
      <c r="E317" s="219"/>
      <c r="F317" s="220"/>
      <c r="G317" s="220"/>
      <c r="H317" s="220"/>
      <c r="I317" s="220"/>
      <c r="J317" s="221"/>
      <c r="K317" s="221"/>
      <c r="L317" s="221"/>
      <c r="M317" s="222"/>
      <c r="N317" s="223"/>
    </row>
    <row r="318" spans="1:14">
      <c r="A318" s="227"/>
      <c r="B318" s="225"/>
      <c r="C318" s="225"/>
      <c r="D318" s="233"/>
      <c r="E318" s="219"/>
      <c r="F318" s="220"/>
      <c r="G318" s="220"/>
      <c r="H318" s="220"/>
      <c r="I318" s="220"/>
      <c r="J318" s="221"/>
      <c r="K318" s="221"/>
      <c r="L318" s="221"/>
      <c r="M318" s="222"/>
      <c r="N318" s="223"/>
    </row>
    <row r="319" spans="1:14">
      <c r="A319" s="227"/>
      <c r="B319" s="225"/>
      <c r="C319" s="225"/>
      <c r="D319" s="233"/>
      <c r="E319" s="219"/>
      <c r="F319" s="220"/>
      <c r="G319" s="220"/>
      <c r="H319" s="220"/>
      <c r="I319" s="220"/>
      <c r="J319" s="221"/>
      <c r="K319" s="221"/>
      <c r="L319" s="221"/>
      <c r="M319" s="222"/>
      <c r="N319" s="223"/>
    </row>
    <row r="320" spans="1:14">
      <c r="A320" s="227"/>
      <c r="B320" s="225"/>
      <c r="C320" s="225"/>
      <c r="D320" s="233"/>
      <c r="E320" s="219"/>
      <c r="F320" s="220"/>
      <c r="G320" s="220"/>
      <c r="H320" s="220"/>
      <c r="I320" s="220"/>
      <c r="J320" s="221"/>
      <c r="K320" s="221"/>
      <c r="L320" s="221"/>
      <c r="M320" s="222"/>
      <c r="N320" s="223"/>
    </row>
    <row r="321" spans="1:14">
      <c r="A321" s="227"/>
      <c r="B321" s="225"/>
      <c r="C321" s="225"/>
      <c r="D321" s="233"/>
      <c r="E321" s="219"/>
      <c r="F321" s="220"/>
      <c r="G321" s="220"/>
      <c r="H321" s="220"/>
      <c r="I321" s="220"/>
      <c r="J321" s="221"/>
      <c r="K321" s="221"/>
      <c r="L321" s="221"/>
      <c r="M321" s="222"/>
      <c r="N321" s="223"/>
    </row>
    <row r="322" spans="1:14">
      <c r="A322" s="227"/>
      <c r="B322" s="225"/>
      <c r="C322" s="225"/>
      <c r="D322" s="233"/>
      <c r="E322" s="219"/>
      <c r="F322" s="220"/>
      <c r="G322" s="220"/>
      <c r="H322" s="220"/>
      <c r="I322" s="220"/>
      <c r="J322" s="221"/>
      <c r="K322" s="221"/>
      <c r="L322" s="221"/>
      <c r="M322" s="222"/>
      <c r="N322" s="223"/>
    </row>
    <row r="323" spans="1:14">
      <c r="A323" s="227"/>
      <c r="B323" s="225"/>
      <c r="C323" s="225"/>
      <c r="D323" s="233"/>
      <c r="E323" s="219"/>
      <c r="F323" s="220"/>
      <c r="G323" s="220"/>
      <c r="H323" s="220"/>
      <c r="I323" s="220"/>
      <c r="J323" s="221"/>
      <c r="K323" s="221"/>
      <c r="L323" s="221"/>
      <c r="M323" s="222"/>
      <c r="N323" s="223"/>
    </row>
    <row r="324" spans="1:14">
      <c r="A324" s="227"/>
      <c r="B324" s="225"/>
      <c r="C324" s="225"/>
      <c r="D324" s="233"/>
      <c r="E324" s="219"/>
      <c r="F324" s="220"/>
      <c r="G324" s="220"/>
      <c r="H324" s="220"/>
      <c r="I324" s="220"/>
      <c r="J324" s="221"/>
      <c r="K324" s="221"/>
      <c r="L324" s="221"/>
      <c r="M324" s="222"/>
      <c r="N324" s="223"/>
    </row>
    <row r="325" spans="1:14">
      <c r="A325" s="227"/>
      <c r="B325" s="225"/>
      <c r="C325" s="225"/>
      <c r="D325" s="233"/>
      <c r="E325" s="219"/>
      <c r="F325" s="220"/>
      <c r="G325" s="220"/>
      <c r="H325" s="220"/>
      <c r="I325" s="220"/>
      <c r="J325" s="221"/>
      <c r="K325" s="221"/>
      <c r="L325" s="221"/>
      <c r="M325" s="222"/>
      <c r="N325" s="223"/>
    </row>
    <row r="326" spans="1:14">
      <c r="A326" s="227"/>
      <c r="B326" s="225"/>
      <c r="C326" s="225"/>
      <c r="D326" s="233"/>
      <c r="E326" s="219"/>
      <c r="F326" s="220"/>
      <c r="G326" s="220"/>
      <c r="H326" s="220"/>
      <c r="I326" s="220"/>
      <c r="J326" s="221"/>
      <c r="K326" s="221"/>
      <c r="L326" s="221"/>
      <c r="M326" s="222"/>
      <c r="N326" s="223"/>
    </row>
    <row r="327" spans="1:14">
      <c r="A327" s="227"/>
      <c r="B327" s="225"/>
      <c r="C327" s="225"/>
      <c r="D327" s="233"/>
      <c r="E327" s="219"/>
      <c r="F327" s="220"/>
      <c r="G327" s="220"/>
      <c r="H327" s="220"/>
      <c r="I327" s="220"/>
      <c r="J327" s="221"/>
      <c r="K327" s="221"/>
      <c r="L327" s="221"/>
      <c r="M327" s="222"/>
      <c r="N327" s="223"/>
    </row>
    <row r="328" spans="1:14">
      <c r="A328" s="227"/>
      <c r="B328" s="225"/>
      <c r="C328" s="225"/>
      <c r="D328" s="233"/>
      <c r="E328" s="219"/>
      <c r="F328" s="220"/>
      <c r="G328" s="220"/>
      <c r="H328" s="220"/>
      <c r="I328" s="220"/>
      <c r="J328" s="221"/>
      <c r="K328" s="221"/>
      <c r="L328" s="221"/>
      <c r="M328" s="222"/>
      <c r="N328" s="223"/>
    </row>
    <row r="329" spans="1:14">
      <c r="A329" s="227"/>
      <c r="B329" s="225"/>
      <c r="C329" s="225"/>
      <c r="D329" s="233"/>
      <c r="E329" s="219"/>
      <c r="F329" s="220"/>
      <c r="G329" s="220"/>
      <c r="H329" s="220"/>
      <c r="I329" s="220"/>
      <c r="J329" s="221"/>
      <c r="K329" s="221"/>
      <c r="L329" s="221"/>
      <c r="M329" s="222"/>
      <c r="N329" s="223"/>
    </row>
    <row r="330" spans="1:14">
      <c r="A330" s="227"/>
      <c r="B330" s="225"/>
      <c r="C330" s="225"/>
      <c r="D330" s="233"/>
      <c r="E330" s="219"/>
      <c r="F330" s="220"/>
      <c r="G330" s="220"/>
      <c r="H330" s="220"/>
      <c r="I330" s="220"/>
      <c r="J330" s="221"/>
      <c r="K330" s="221"/>
      <c r="L330" s="221"/>
      <c r="M330" s="222"/>
      <c r="N330" s="223"/>
    </row>
    <row r="331" spans="1:14">
      <c r="A331" s="227"/>
      <c r="B331" s="225"/>
      <c r="C331" s="225"/>
      <c r="D331" s="233"/>
      <c r="E331" s="219"/>
      <c r="F331" s="220"/>
      <c r="G331" s="220"/>
      <c r="H331" s="220"/>
      <c r="I331" s="220"/>
      <c r="J331" s="221"/>
      <c r="K331" s="221"/>
      <c r="L331" s="221"/>
      <c r="M331" s="222"/>
      <c r="N331" s="223"/>
    </row>
    <row r="332" spans="1:14">
      <c r="A332" s="227"/>
      <c r="B332" s="225"/>
      <c r="C332" s="225"/>
      <c r="D332" s="233"/>
      <c r="E332" s="219"/>
      <c r="F332" s="220"/>
      <c r="G332" s="220"/>
      <c r="H332" s="220"/>
      <c r="I332" s="220"/>
      <c r="J332" s="221"/>
      <c r="K332" s="221"/>
      <c r="L332" s="221"/>
      <c r="M332" s="222"/>
      <c r="N332" s="223"/>
    </row>
    <row r="333" spans="1:14">
      <c r="A333" s="227"/>
      <c r="B333" s="225"/>
      <c r="C333" s="225"/>
      <c r="D333" s="233"/>
      <c r="E333" s="219"/>
      <c r="F333" s="220"/>
      <c r="G333" s="220"/>
      <c r="H333" s="220"/>
      <c r="I333" s="220"/>
      <c r="J333" s="221"/>
      <c r="K333" s="221"/>
      <c r="L333" s="221"/>
      <c r="M333" s="222"/>
      <c r="N333" s="223"/>
    </row>
    <row r="334" spans="1:14">
      <c r="A334" s="227"/>
      <c r="B334" s="225"/>
      <c r="C334" s="225"/>
      <c r="D334" s="233"/>
      <c r="E334" s="219"/>
      <c r="F334" s="220"/>
      <c r="G334" s="220"/>
      <c r="H334" s="220"/>
      <c r="I334" s="220"/>
      <c r="J334" s="221"/>
      <c r="K334" s="221"/>
      <c r="L334" s="221"/>
      <c r="M334" s="222"/>
      <c r="N334" s="223"/>
    </row>
    <row r="335" spans="1:14">
      <c r="A335" s="227"/>
      <c r="B335" s="225"/>
      <c r="C335" s="225"/>
      <c r="D335" s="233"/>
      <c r="E335" s="219"/>
      <c r="F335" s="220"/>
      <c r="G335" s="220"/>
      <c r="H335" s="220"/>
      <c r="I335" s="220"/>
      <c r="J335" s="221"/>
      <c r="K335" s="221"/>
      <c r="L335" s="221"/>
      <c r="M335" s="222"/>
      <c r="N335" s="223"/>
    </row>
    <row r="336" spans="1:14">
      <c r="A336" s="227"/>
      <c r="B336" s="225"/>
      <c r="C336" s="225"/>
      <c r="D336" s="233"/>
      <c r="E336" s="219"/>
      <c r="F336" s="220"/>
      <c r="G336" s="220"/>
      <c r="H336" s="220"/>
      <c r="I336" s="220"/>
      <c r="J336" s="221"/>
      <c r="K336" s="221"/>
      <c r="L336" s="221"/>
      <c r="M336" s="222"/>
      <c r="N336" s="223"/>
    </row>
    <row r="337" spans="1:14">
      <c r="A337" s="227"/>
      <c r="B337" s="225"/>
      <c r="C337" s="225"/>
      <c r="D337" s="233"/>
      <c r="E337" s="219"/>
      <c r="F337" s="220"/>
      <c r="G337" s="220"/>
      <c r="H337" s="220"/>
      <c r="I337" s="220"/>
      <c r="J337" s="221"/>
      <c r="K337" s="221"/>
      <c r="L337" s="221"/>
      <c r="M337" s="222"/>
      <c r="N337" s="223"/>
    </row>
    <row r="338" spans="1:14">
      <c r="A338" s="227"/>
      <c r="B338" s="225"/>
      <c r="C338" s="225"/>
      <c r="D338" s="233"/>
      <c r="E338" s="219"/>
      <c r="F338" s="220"/>
      <c r="G338" s="220"/>
      <c r="H338" s="220"/>
      <c r="I338" s="220"/>
      <c r="J338" s="221"/>
      <c r="K338" s="221"/>
      <c r="L338" s="221"/>
      <c r="M338" s="222"/>
      <c r="N338" s="223"/>
    </row>
    <row r="339" spans="1:14">
      <c r="A339" s="227"/>
      <c r="B339" s="225"/>
      <c r="C339" s="225"/>
      <c r="D339" s="233"/>
      <c r="E339" s="219"/>
      <c r="F339" s="220"/>
      <c r="G339" s="220"/>
      <c r="H339" s="220"/>
      <c r="I339" s="220"/>
      <c r="J339" s="221"/>
      <c r="K339" s="221"/>
      <c r="L339" s="221"/>
      <c r="M339" s="222"/>
      <c r="N339" s="223"/>
    </row>
    <row r="340" spans="1:14">
      <c r="A340" s="227"/>
      <c r="B340" s="225"/>
      <c r="C340" s="225"/>
      <c r="D340" s="233"/>
      <c r="E340" s="219"/>
      <c r="F340" s="220"/>
      <c r="G340" s="220"/>
      <c r="H340" s="220"/>
      <c r="I340" s="220"/>
      <c r="J340" s="221"/>
      <c r="K340" s="221"/>
      <c r="L340" s="221"/>
      <c r="M340" s="222"/>
      <c r="N340" s="223"/>
    </row>
    <row r="341" spans="1:14">
      <c r="A341" s="227"/>
      <c r="B341" s="225"/>
      <c r="C341" s="225"/>
      <c r="D341" s="233"/>
      <c r="E341" s="219"/>
      <c r="F341" s="220"/>
      <c r="G341" s="220"/>
      <c r="H341" s="220"/>
      <c r="I341" s="220"/>
      <c r="J341" s="221"/>
      <c r="K341" s="221"/>
      <c r="L341" s="221"/>
      <c r="M341" s="222"/>
      <c r="N341" s="223"/>
    </row>
    <row r="342" spans="1:14">
      <c r="A342" s="227"/>
      <c r="B342" s="225"/>
      <c r="C342" s="225"/>
      <c r="D342" s="233"/>
      <c r="E342" s="219"/>
      <c r="F342" s="220"/>
      <c r="G342" s="220"/>
      <c r="H342" s="220"/>
      <c r="I342" s="220"/>
      <c r="J342" s="221"/>
      <c r="K342" s="221"/>
      <c r="L342" s="221"/>
      <c r="M342" s="222"/>
      <c r="N342" s="223"/>
    </row>
    <row r="343" spans="1:14">
      <c r="A343" s="227"/>
      <c r="B343" s="225"/>
      <c r="C343" s="225"/>
      <c r="D343" s="233"/>
      <c r="E343" s="219"/>
      <c r="F343" s="220"/>
      <c r="G343" s="220"/>
      <c r="H343" s="220"/>
      <c r="I343" s="220"/>
      <c r="J343" s="221"/>
      <c r="K343" s="221"/>
      <c r="L343" s="221"/>
      <c r="M343" s="222"/>
      <c r="N343" s="223"/>
    </row>
    <row r="344" spans="1:14">
      <c r="A344" s="227"/>
      <c r="B344" s="225"/>
      <c r="C344" s="225"/>
      <c r="D344" s="233"/>
      <c r="E344" s="219"/>
      <c r="F344" s="220"/>
      <c r="G344" s="220"/>
      <c r="H344" s="220"/>
      <c r="I344" s="220"/>
      <c r="J344" s="221"/>
      <c r="K344" s="221"/>
      <c r="L344" s="221"/>
      <c r="M344" s="222"/>
      <c r="N344" s="223"/>
    </row>
    <row r="345" spans="1:14">
      <c r="A345" s="227"/>
      <c r="B345" s="225"/>
      <c r="C345" s="225"/>
      <c r="D345" s="233"/>
      <c r="E345" s="219"/>
      <c r="F345" s="220"/>
      <c r="G345" s="220"/>
      <c r="H345" s="220"/>
      <c r="I345" s="220"/>
      <c r="J345" s="221"/>
      <c r="K345" s="221"/>
      <c r="L345" s="221"/>
      <c r="M345" s="222"/>
      <c r="N345" s="223"/>
    </row>
    <row r="346" spans="1:14">
      <c r="A346" s="227"/>
      <c r="B346" s="225"/>
      <c r="C346" s="225"/>
      <c r="D346" s="224"/>
      <c r="E346" s="219"/>
      <c r="F346" s="220"/>
      <c r="G346" s="220"/>
      <c r="H346" s="220"/>
      <c r="I346" s="220"/>
      <c r="J346" s="221"/>
      <c r="K346" s="221"/>
      <c r="L346" s="221"/>
      <c r="M346" s="222"/>
      <c r="N346" s="223"/>
    </row>
    <row r="347" spans="1:14">
      <c r="N347" s="223"/>
    </row>
    <row r="348" spans="1:14">
      <c r="N348" s="223"/>
    </row>
    <row r="349" spans="1:14">
      <c r="N349" s="223"/>
    </row>
    <row r="350" spans="1:14">
      <c r="N350" s="223"/>
    </row>
    <row r="351" spans="1:14">
      <c r="N351" s="223"/>
    </row>
    <row r="352" spans="1:14">
      <c r="N352" s="223"/>
    </row>
    <row r="353" spans="4:14">
      <c r="N353" s="223"/>
    </row>
    <row r="354" spans="4:14">
      <c r="N354" s="223"/>
    </row>
    <row r="355" spans="4:14">
      <c r="D355" s="212"/>
      <c r="F355" s="212"/>
      <c r="G355" s="212"/>
      <c r="H355" s="212"/>
      <c r="I355" s="212"/>
      <c r="J355" s="212"/>
      <c r="K355" s="212"/>
      <c r="L355" s="212"/>
      <c r="M355" s="212"/>
      <c r="N355" s="223"/>
    </row>
    <row r="356" spans="4:14">
      <c r="D356" s="212"/>
      <c r="F356" s="212"/>
      <c r="G356" s="212"/>
      <c r="H356" s="212"/>
      <c r="I356" s="212"/>
      <c r="J356" s="212"/>
      <c r="K356" s="212"/>
      <c r="L356" s="212"/>
      <c r="M356" s="212"/>
      <c r="N356" s="223"/>
    </row>
    <row r="357" spans="4:14">
      <c r="D357" s="212"/>
      <c r="F357" s="212"/>
      <c r="G357" s="212"/>
      <c r="H357" s="212"/>
      <c r="I357" s="212"/>
      <c r="J357" s="212"/>
      <c r="K357" s="212"/>
      <c r="L357" s="212"/>
      <c r="M357" s="212"/>
      <c r="N357" s="223"/>
    </row>
    <row r="358" spans="4:14">
      <c r="D358" s="212"/>
      <c r="F358" s="212"/>
      <c r="G358" s="212"/>
      <c r="H358" s="212"/>
      <c r="I358" s="212"/>
      <c r="J358" s="212"/>
      <c r="K358" s="212"/>
      <c r="L358" s="212"/>
      <c r="M358" s="212"/>
      <c r="N358" s="223"/>
    </row>
    <row r="359" spans="4:14">
      <c r="D359" s="212"/>
      <c r="F359" s="212"/>
      <c r="G359" s="212"/>
      <c r="H359" s="212"/>
      <c r="I359" s="212"/>
      <c r="J359" s="212"/>
      <c r="K359" s="212"/>
      <c r="L359" s="212"/>
      <c r="M359" s="212"/>
      <c r="N359" s="223"/>
    </row>
    <row r="360" spans="4:14">
      <c r="D360" s="212"/>
      <c r="F360" s="212"/>
      <c r="G360" s="212"/>
      <c r="H360" s="212"/>
      <c r="I360" s="212"/>
      <c r="J360" s="212"/>
      <c r="K360" s="212"/>
      <c r="L360" s="212"/>
      <c r="M360" s="212"/>
      <c r="N360" s="223"/>
    </row>
    <row r="361" spans="4:14">
      <c r="D361" s="212"/>
      <c r="F361" s="212"/>
      <c r="G361" s="212"/>
      <c r="H361" s="212"/>
      <c r="I361" s="212"/>
      <c r="J361" s="212"/>
      <c r="K361" s="212"/>
      <c r="L361" s="212"/>
      <c r="M361" s="212"/>
      <c r="N361" s="223"/>
    </row>
    <row r="362" spans="4:14">
      <c r="D362" s="212"/>
      <c r="F362" s="212"/>
      <c r="G362" s="212"/>
      <c r="H362" s="212"/>
      <c r="I362" s="212"/>
      <c r="J362" s="212"/>
      <c r="K362" s="212"/>
      <c r="L362" s="212"/>
      <c r="M362" s="212"/>
      <c r="N362" s="223"/>
    </row>
    <row r="363" spans="4:14">
      <c r="D363" s="212"/>
      <c r="F363" s="212"/>
      <c r="G363" s="212"/>
      <c r="H363" s="212"/>
      <c r="I363" s="212"/>
      <c r="J363" s="212"/>
      <c r="K363" s="212"/>
      <c r="L363" s="212"/>
      <c r="M363" s="212"/>
      <c r="N363" s="223"/>
    </row>
    <row r="364" spans="4:14">
      <c r="D364" s="212"/>
      <c r="F364" s="212"/>
      <c r="G364" s="212"/>
      <c r="H364" s="212"/>
      <c r="I364" s="212"/>
      <c r="J364" s="212"/>
      <c r="K364" s="212"/>
      <c r="L364" s="212"/>
      <c r="M364" s="212"/>
      <c r="N364" s="223"/>
    </row>
    <row r="365" spans="4:14">
      <c r="D365" s="212"/>
      <c r="F365" s="212"/>
      <c r="G365" s="212"/>
      <c r="H365" s="212"/>
      <c r="I365" s="212"/>
      <c r="J365" s="212"/>
      <c r="K365" s="212"/>
      <c r="L365" s="212"/>
      <c r="M365" s="212"/>
      <c r="N365" s="223"/>
    </row>
    <row r="366" spans="4:14">
      <c r="D366" s="212"/>
      <c r="F366" s="212"/>
      <c r="G366" s="212"/>
      <c r="H366" s="212"/>
      <c r="I366" s="212"/>
      <c r="J366" s="212"/>
      <c r="K366" s="212"/>
      <c r="L366" s="212"/>
      <c r="M366" s="212"/>
      <c r="N366" s="223"/>
    </row>
    <row r="367" spans="4:14">
      <c r="D367" s="212"/>
      <c r="F367" s="212"/>
      <c r="G367" s="212"/>
      <c r="H367" s="212"/>
      <c r="I367" s="212"/>
      <c r="J367" s="212"/>
      <c r="K367" s="212"/>
      <c r="L367" s="212"/>
      <c r="M367" s="212"/>
      <c r="N367" s="223"/>
    </row>
    <row r="368" spans="4:14">
      <c r="D368" s="212"/>
      <c r="F368" s="212"/>
      <c r="G368" s="212"/>
      <c r="H368" s="212"/>
      <c r="I368" s="212"/>
      <c r="J368" s="212"/>
      <c r="K368" s="212"/>
      <c r="L368" s="212"/>
      <c r="M368" s="212"/>
      <c r="N368" s="223"/>
    </row>
    <row r="369" spans="4:14">
      <c r="D369" s="212"/>
      <c r="F369" s="212"/>
      <c r="G369" s="212"/>
      <c r="H369" s="212"/>
      <c r="I369" s="212"/>
      <c r="J369" s="212"/>
      <c r="K369" s="212"/>
      <c r="L369" s="212"/>
      <c r="M369" s="212"/>
      <c r="N369" s="223"/>
    </row>
    <row r="370" spans="4:14">
      <c r="D370" s="212"/>
      <c r="F370" s="212"/>
      <c r="G370" s="212"/>
      <c r="H370" s="212"/>
      <c r="I370" s="212"/>
      <c r="J370" s="212"/>
      <c r="K370" s="212"/>
      <c r="L370" s="212"/>
      <c r="M370" s="212"/>
      <c r="N370" s="223"/>
    </row>
    <row r="371" spans="4:14">
      <c r="D371" s="212"/>
      <c r="F371" s="212"/>
      <c r="G371" s="212"/>
      <c r="H371" s="212"/>
      <c r="I371" s="212"/>
      <c r="J371" s="212"/>
      <c r="K371" s="212"/>
      <c r="L371" s="212"/>
      <c r="M371" s="212"/>
      <c r="N371" s="223"/>
    </row>
    <row r="372" spans="4:14">
      <c r="D372" s="212"/>
      <c r="F372" s="212"/>
      <c r="G372" s="212"/>
      <c r="H372" s="212"/>
      <c r="I372" s="212"/>
      <c r="J372" s="212"/>
      <c r="K372" s="212"/>
      <c r="L372" s="212"/>
      <c r="M372" s="212"/>
      <c r="N372" s="223"/>
    </row>
    <row r="373" spans="4:14">
      <c r="D373" s="212"/>
      <c r="F373" s="212"/>
      <c r="G373" s="212"/>
      <c r="H373" s="212"/>
      <c r="I373" s="212"/>
      <c r="J373" s="212"/>
      <c r="K373" s="212"/>
      <c r="L373" s="212"/>
      <c r="M373" s="212"/>
      <c r="N373" s="223"/>
    </row>
    <row r="374" spans="4:14">
      <c r="D374" s="212"/>
      <c r="F374" s="212"/>
      <c r="G374" s="212"/>
      <c r="H374" s="212"/>
      <c r="I374" s="212"/>
      <c r="J374" s="212"/>
      <c r="K374" s="212"/>
      <c r="L374" s="212"/>
      <c r="M374" s="212"/>
      <c r="N374" s="223"/>
    </row>
    <row r="375" spans="4:14">
      <c r="D375" s="212"/>
      <c r="F375" s="212"/>
      <c r="G375" s="212"/>
      <c r="H375" s="212"/>
      <c r="I375" s="212"/>
      <c r="J375" s="212"/>
      <c r="K375" s="212"/>
      <c r="L375" s="212"/>
      <c r="M375" s="212"/>
      <c r="N375" s="223"/>
    </row>
    <row r="376" spans="4:14">
      <c r="D376" s="212"/>
      <c r="F376" s="212"/>
      <c r="G376" s="212"/>
      <c r="H376" s="212"/>
      <c r="I376" s="212"/>
      <c r="J376" s="212"/>
      <c r="K376" s="212"/>
      <c r="L376" s="212"/>
      <c r="M376" s="212"/>
      <c r="N376" s="223"/>
    </row>
    <row r="377" spans="4:14">
      <c r="D377" s="212"/>
      <c r="F377" s="212"/>
      <c r="G377" s="212"/>
      <c r="H377" s="212"/>
      <c r="I377" s="212"/>
      <c r="J377" s="212"/>
      <c r="K377" s="212"/>
      <c r="L377" s="212"/>
      <c r="M377" s="212"/>
      <c r="N377" s="223"/>
    </row>
    <row r="378" spans="4:14">
      <c r="D378" s="212"/>
      <c r="F378" s="212"/>
      <c r="G378" s="212"/>
      <c r="H378" s="212"/>
      <c r="I378" s="212"/>
      <c r="J378" s="212"/>
      <c r="K378" s="212"/>
      <c r="L378" s="212"/>
      <c r="M378" s="212"/>
      <c r="N378" s="223"/>
    </row>
    <row r="379" spans="4:14">
      <c r="D379" s="212"/>
      <c r="F379" s="212"/>
      <c r="G379" s="212"/>
      <c r="H379" s="212"/>
      <c r="I379" s="212"/>
      <c r="J379" s="212"/>
      <c r="K379" s="212"/>
      <c r="L379" s="212"/>
      <c r="M379" s="212"/>
      <c r="N379" s="223"/>
    </row>
    <row r="380" spans="4:14">
      <c r="D380" s="212"/>
      <c r="F380" s="212"/>
      <c r="G380" s="212"/>
      <c r="H380" s="212"/>
      <c r="I380" s="212"/>
      <c r="J380" s="212"/>
      <c r="K380" s="212"/>
      <c r="L380" s="212"/>
      <c r="M380" s="212"/>
      <c r="N380" s="223"/>
    </row>
    <row r="381" spans="4:14">
      <c r="D381" s="212"/>
      <c r="F381" s="212"/>
      <c r="G381" s="212"/>
      <c r="H381" s="212"/>
      <c r="I381" s="212"/>
      <c r="J381" s="212"/>
      <c r="K381" s="212"/>
      <c r="L381" s="212"/>
      <c r="M381" s="212"/>
      <c r="N381" s="223"/>
    </row>
    <row r="382" spans="4:14">
      <c r="D382" s="212"/>
      <c r="F382" s="212"/>
      <c r="G382" s="212"/>
      <c r="H382" s="212"/>
      <c r="I382" s="212"/>
      <c r="J382" s="212"/>
      <c r="K382" s="212"/>
      <c r="L382" s="212"/>
      <c r="M382" s="212"/>
      <c r="N382" s="223"/>
    </row>
    <row r="383" spans="4:14">
      <c r="D383" s="212"/>
      <c r="F383" s="212"/>
      <c r="G383" s="212"/>
      <c r="H383" s="212"/>
      <c r="I383" s="212"/>
      <c r="J383" s="212"/>
      <c r="K383" s="212"/>
      <c r="L383" s="212"/>
      <c r="M383" s="212"/>
      <c r="N383" s="223"/>
    </row>
    <row r="384" spans="4:14">
      <c r="D384" s="212"/>
      <c r="F384" s="212"/>
      <c r="G384" s="212"/>
      <c r="H384" s="212"/>
      <c r="I384" s="212"/>
      <c r="J384" s="212"/>
      <c r="K384" s="212"/>
      <c r="L384" s="212"/>
      <c r="M384" s="212"/>
      <c r="N384" s="223"/>
    </row>
    <row r="385" spans="4:14">
      <c r="D385" s="212"/>
      <c r="F385" s="212"/>
      <c r="G385" s="212"/>
      <c r="H385" s="212"/>
      <c r="I385" s="212"/>
      <c r="J385" s="212"/>
      <c r="K385" s="212"/>
      <c r="L385" s="212"/>
      <c r="M385" s="212"/>
      <c r="N385" s="223"/>
    </row>
    <row r="386" spans="4:14">
      <c r="D386" s="212"/>
      <c r="F386" s="212"/>
      <c r="G386" s="212"/>
      <c r="H386" s="212"/>
      <c r="I386" s="212"/>
      <c r="J386" s="212"/>
      <c r="K386" s="212"/>
      <c r="L386" s="212"/>
      <c r="M386" s="212"/>
      <c r="N386" s="223"/>
    </row>
    <row r="387" spans="4:14">
      <c r="D387" s="212"/>
      <c r="F387" s="212"/>
      <c r="G387" s="212"/>
      <c r="H387" s="212"/>
      <c r="I387" s="212"/>
      <c r="J387" s="212"/>
      <c r="K387" s="212"/>
      <c r="L387" s="212"/>
      <c r="M387" s="212"/>
      <c r="N387" s="223"/>
    </row>
    <row r="388" spans="4:14">
      <c r="D388" s="212"/>
      <c r="F388" s="212"/>
      <c r="G388" s="212"/>
      <c r="H388" s="212"/>
      <c r="I388" s="212"/>
      <c r="J388" s="212"/>
      <c r="K388" s="212"/>
      <c r="L388" s="212"/>
      <c r="M388" s="212"/>
      <c r="N388" s="223"/>
    </row>
    <row r="389" spans="4:14">
      <c r="D389" s="212"/>
      <c r="F389" s="212"/>
      <c r="G389" s="212"/>
      <c r="H389" s="212"/>
      <c r="I389" s="212"/>
      <c r="J389" s="212"/>
      <c r="K389" s="212"/>
      <c r="L389" s="212"/>
      <c r="M389" s="212"/>
      <c r="N389" s="223"/>
    </row>
    <row r="390" spans="4:14">
      <c r="D390" s="212"/>
      <c r="F390" s="212"/>
      <c r="G390" s="212"/>
      <c r="H390" s="212"/>
      <c r="I390" s="212"/>
      <c r="J390" s="212"/>
      <c r="K390" s="212"/>
      <c r="L390" s="212"/>
      <c r="M390" s="212"/>
      <c r="N390" s="223"/>
    </row>
    <row r="391" spans="4:14">
      <c r="D391" s="212"/>
      <c r="F391" s="212"/>
      <c r="G391" s="212"/>
      <c r="H391" s="212"/>
      <c r="I391" s="212"/>
      <c r="J391" s="212"/>
      <c r="K391" s="212"/>
      <c r="L391" s="212"/>
      <c r="M391" s="212"/>
      <c r="N391" s="223"/>
    </row>
    <row r="392" spans="4:14">
      <c r="D392" s="212"/>
      <c r="F392" s="212"/>
      <c r="G392" s="212"/>
      <c r="H392" s="212"/>
      <c r="I392" s="212"/>
      <c r="J392" s="212"/>
      <c r="K392" s="212"/>
      <c r="L392" s="212"/>
      <c r="M392" s="212"/>
      <c r="N392" s="223"/>
    </row>
    <row r="393" spans="4:14">
      <c r="D393" s="212"/>
      <c r="F393" s="212"/>
      <c r="G393" s="212"/>
      <c r="H393" s="212"/>
      <c r="I393" s="212"/>
      <c r="J393" s="212"/>
      <c r="K393" s="212"/>
      <c r="L393" s="212"/>
      <c r="M393" s="212"/>
      <c r="N393" s="223"/>
    </row>
    <row r="394" spans="4:14">
      <c r="D394" s="212"/>
      <c r="F394" s="212"/>
      <c r="G394" s="212"/>
      <c r="H394" s="212"/>
      <c r="I394" s="212"/>
      <c r="J394" s="212"/>
      <c r="K394" s="212"/>
      <c r="L394" s="212"/>
      <c r="M394" s="212"/>
      <c r="N394" s="223"/>
    </row>
    <row r="395" spans="4:14">
      <c r="D395" s="212"/>
      <c r="F395" s="212"/>
      <c r="G395" s="212"/>
      <c r="H395" s="212"/>
      <c r="I395" s="212"/>
      <c r="J395" s="212"/>
      <c r="K395" s="212"/>
      <c r="L395" s="212"/>
      <c r="M395" s="212"/>
      <c r="N395" s="223"/>
    </row>
    <row r="396" spans="4:14">
      <c r="D396" s="212"/>
      <c r="F396" s="212"/>
      <c r="G396" s="212"/>
      <c r="H396" s="212"/>
      <c r="I396" s="212"/>
      <c r="J396" s="212"/>
      <c r="K396" s="212"/>
      <c r="L396" s="212"/>
      <c r="M396" s="212"/>
      <c r="N396" s="223"/>
    </row>
    <row r="397" spans="4:14">
      <c r="D397" s="212"/>
      <c r="F397" s="212"/>
      <c r="G397" s="212"/>
      <c r="H397" s="212"/>
      <c r="I397" s="212"/>
      <c r="J397" s="212"/>
      <c r="K397" s="212"/>
      <c r="L397" s="212"/>
      <c r="M397" s="212"/>
      <c r="N397" s="223"/>
    </row>
    <row r="398" spans="4:14">
      <c r="D398" s="212"/>
      <c r="F398" s="212"/>
      <c r="G398" s="212"/>
      <c r="H398" s="212"/>
      <c r="I398" s="212"/>
      <c r="J398" s="212"/>
      <c r="K398" s="212"/>
      <c r="L398" s="212"/>
      <c r="M398" s="212"/>
      <c r="N398" s="223"/>
    </row>
    <row r="399" spans="4:14">
      <c r="D399" s="212"/>
      <c r="F399" s="212"/>
      <c r="G399" s="212"/>
      <c r="H399" s="212"/>
      <c r="I399" s="212"/>
      <c r="J399" s="212"/>
      <c r="K399" s="212"/>
      <c r="L399" s="212"/>
      <c r="M399" s="212"/>
      <c r="N399" s="223"/>
    </row>
    <row r="400" spans="4:14">
      <c r="D400" s="212"/>
      <c r="F400" s="212"/>
      <c r="G400" s="212"/>
      <c r="H400" s="212"/>
      <c r="I400" s="212"/>
      <c r="J400" s="212"/>
      <c r="K400" s="212"/>
      <c r="L400" s="212"/>
      <c r="M400" s="212"/>
      <c r="N400" s="223"/>
    </row>
    <row r="401" spans="4:14">
      <c r="D401" s="212"/>
      <c r="F401" s="212"/>
      <c r="G401" s="212"/>
      <c r="H401" s="212"/>
      <c r="I401" s="212"/>
      <c r="J401" s="212"/>
      <c r="K401" s="212"/>
      <c r="L401" s="212"/>
      <c r="M401" s="212"/>
      <c r="N401" s="223"/>
    </row>
    <row r="402" spans="4:14">
      <c r="D402" s="212"/>
      <c r="F402" s="212"/>
      <c r="G402" s="212"/>
      <c r="H402" s="212"/>
      <c r="I402" s="212"/>
      <c r="J402" s="212"/>
      <c r="K402" s="212"/>
      <c r="L402" s="212"/>
      <c r="M402" s="212"/>
      <c r="N402" s="223"/>
    </row>
    <row r="403" spans="4:14">
      <c r="D403" s="212"/>
      <c r="F403" s="212"/>
      <c r="G403" s="212"/>
      <c r="H403" s="212"/>
      <c r="I403" s="212"/>
      <c r="J403" s="212"/>
      <c r="K403" s="212"/>
      <c r="L403" s="212"/>
      <c r="M403" s="212"/>
      <c r="N403" s="223"/>
    </row>
    <row r="404" spans="4:14">
      <c r="N404" s="223"/>
    </row>
    <row r="405" spans="4:14">
      <c r="N405" s="223"/>
    </row>
    <row r="406" spans="4:14">
      <c r="N406" s="223"/>
    </row>
    <row r="407" spans="4:14">
      <c r="N407" s="223"/>
    </row>
    <row r="408" spans="4:14">
      <c r="N408" s="223"/>
    </row>
    <row r="409" spans="4:14">
      <c r="N409" s="223"/>
    </row>
    <row r="410" spans="4:14">
      <c r="N410" s="223"/>
    </row>
    <row r="411" spans="4:14">
      <c r="N411" s="223"/>
    </row>
    <row r="412" spans="4:14">
      <c r="N412" s="223"/>
    </row>
    <row r="413" spans="4:14">
      <c r="N413" s="223"/>
    </row>
    <row r="414" spans="4:14">
      <c r="N414" s="223"/>
    </row>
    <row r="415" spans="4:14">
      <c r="N415" s="223"/>
    </row>
    <row r="416" spans="4:14">
      <c r="N416" s="223"/>
    </row>
    <row r="417" spans="14:14">
      <c r="N417" s="223"/>
    </row>
    <row r="418" spans="14:14">
      <c r="N418" s="223"/>
    </row>
    <row r="419" spans="14:14">
      <c r="N419" s="223"/>
    </row>
    <row r="420" spans="14:14">
      <c r="N420" s="223"/>
    </row>
    <row r="421" spans="14:14">
      <c r="N421" s="223"/>
    </row>
    <row r="422" spans="14:14">
      <c r="N422" s="223"/>
    </row>
    <row r="423" spans="14:14">
      <c r="N423" s="223"/>
    </row>
    <row r="424" spans="14:14">
      <c r="N424" s="223"/>
    </row>
    <row r="425" spans="14:14">
      <c r="N425" s="223"/>
    </row>
    <row r="426" spans="14:14">
      <c r="N426" s="223"/>
    </row>
    <row r="427" spans="14:14">
      <c r="N427" s="223"/>
    </row>
    <row r="428" spans="14:14">
      <c r="N428" s="223"/>
    </row>
    <row r="429" spans="14:14">
      <c r="N429" s="223"/>
    </row>
    <row r="430" spans="14:14">
      <c r="N430" s="223"/>
    </row>
    <row r="431" spans="14:14">
      <c r="N431" s="223"/>
    </row>
    <row r="432" spans="14:14">
      <c r="N432" s="223"/>
    </row>
  </sheetData>
  <mergeCells count="1">
    <mergeCell ref="A1:M1"/>
  </mergeCells>
  <printOptions horizontalCentered="1"/>
  <pageMargins left="0.94488188976377963" right="0.35433070866141736" top="0.59055118110236227" bottom="0.39370078740157483" header="0.51181102362204722" footer="0.35433070866141736"/>
  <pageSetup paperSize="9" scale="19" orientation="portrait" horizont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2"/>
  <sheetViews>
    <sheetView tabSelected="1" workbookViewId="0">
      <selection sqref="A1:F1"/>
    </sheetView>
  </sheetViews>
  <sheetFormatPr defaultRowHeight="15"/>
  <cols>
    <col min="1" max="1" width="18.5703125" style="268" customWidth="1"/>
    <col min="2" max="2" width="9.140625" style="268"/>
    <col min="3" max="3" width="82.140625" style="522" customWidth="1"/>
    <col min="4" max="4" width="7.28515625" style="268" customWidth="1"/>
    <col min="5" max="5" width="9.85546875" style="283" bestFit="1" customWidth="1"/>
    <col min="6" max="7" width="13.28515625" style="268" customWidth="1"/>
    <col min="8" max="8" width="14.28515625" style="268" bestFit="1" customWidth="1"/>
    <col min="9" max="16384" width="9.140625" style="275"/>
  </cols>
  <sheetData>
    <row r="1" spans="1:8" s="443" customFormat="1" ht="18.75" customHeight="1">
      <c r="A1" s="438" t="s">
        <v>935</v>
      </c>
      <c r="B1" s="439"/>
      <c r="C1" s="439"/>
      <c r="D1" s="439"/>
      <c r="E1" s="439"/>
      <c r="F1" s="440"/>
      <c r="G1" s="441" t="s">
        <v>995</v>
      </c>
      <c r="H1" s="442"/>
    </row>
    <row r="2" spans="1:8" s="443" customFormat="1" ht="18.75" customHeight="1">
      <c r="A2" s="445" t="s">
        <v>996</v>
      </c>
      <c r="B2" s="446"/>
      <c r="C2" s="446"/>
      <c r="D2" s="446"/>
      <c r="E2" s="446"/>
      <c r="F2" s="447"/>
      <c r="G2" s="448"/>
      <c r="H2" s="449"/>
    </row>
    <row r="3" spans="1:8" s="443" customFormat="1" ht="18.75" customHeight="1">
      <c r="A3" s="445" t="s">
        <v>997</v>
      </c>
      <c r="B3" s="446"/>
      <c r="C3" s="446"/>
      <c r="D3" s="446"/>
      <c r="E3" s="446"/>
      <c r="F3" s="447"/>
      <c r="G3" s="448"/>
      <c r="H3" s="449"/>
    </row>
    <row r="4" spans="1:8" s="443" customFormat="1" ht="18" customHeight="1" thickBot="1">
      <c r="A4" s="450" t="s">
        <v>943</v>
      </c>
      <c r="B4" s="451"/>
      <c r="C4" s="451"/>
      <c r="D4" s="451"/>
      <c r="E4" s="451"/>
      <c r="F4" s="452"/>
      <c r="G4" s="453"/>
      <c r="H4" s="454"/>
    </row>
    <row r="5" spans="1:8" s="443" customFormat="1" ht="18" customHeight="1" thickBot="1">
      <c r="A5" s="456" t="s">
        <v>1001</v>
      </c>
      <c r="B5" s="457"/>
      <c r="C5" s="457"/>
      <c r="D5" s="457"/>
      <c r="E5" s="457"/>
      <c r="F5" s="458"/>
      <c r="G5" s="459" t="s">
        <v>998</v>
      </c>
      <c r="H5" s="460"/>
    </row>
    <row r="6" spans="1:8" s="443" customFormat="1" ht="30.75" thickBot="1">
      <c r="A6" s="461" t="s">
        <v>280</v>
      </c>
      <c r="B6" s="462" t="s">
        <v>279</v>
      </c>
      <c r="C6" s="501" t="s">
        <v>356</v>
      </c>
      <c r="D6" s="462" t="s">
        <v>388</v>
      </c>
      <c r="E6" s="463" t="s">
        <v>389</v>
      </c>
      <c r="F6" s="463" t="s">
        <v>999</v>
      </c>
      <c r="G6" s="464" t="s">
        <v>1000</v>
      </c>
      <c r="H6" s="465" t="s">
        <v>390</v>
      </c>
    </row>
    <row r="7" spans="1:8" s="469" customFormat="1">
      <c r="A7" s="466"/>
      <c r="B7" s="467"/>
      <c r="C7" s="467"/>
      <c r="D7" s="467"/>
      <c r="E7" s="467"/>
      <c r="F7" s="467"/>
      <c r="G7" s="467"/>
      <c r="H7" s="468"/>
    </row>
    <row r="8" spans="1:8">
      <c r="A8" s="523"/>
      <c r="B8" s="276" t="s">
        <v>357</v>
      </c>
      <c r="C8" s="502" t="s">
        <v>358</v>
      </c>
      <c r="D8" s="278"/>
      <c r="E8" s="285"/>
      <c r="F8" s="286"/>
      <c r="G8" s="286"/>
      <c r="H8" s="524"/>
    </row>
    <row r="9" spans="1:8">
      <c r="A9" s="525" t="s">
        <v>417</v>
      </c>
      <c r="B9" s="276" t="s">
        <v>359</v>
      </c>
      <c r="C9" s="503" t="s">
        <v>360</v>
      </c>
      <c r="D9" s="278" t="s">
        <v>391</v>
      </c>
      <c r="E9" s="287">
        <v>1</v>
      </c>
      <c r="F9" s="286"/>
      <c r="G9" s="288"/>
      <c r="H9" s="526"/>
    </row>
    <row r="10" spans="1:8">
      <c r="A10" s="523" t="s">
        <v>418</v>
      </c>
      <c r="B10" s="276" t="s">
        <v>361</v>
      </c>
      <c r="C10" s="504" t="s">
        <v>936</v>
      </c>
      <c r="D10" s="280" t="s">
        <v>393</v>
      </c>
      <c r="E10" s="287">
        <v>1</v>
      </c>
      <c r="F10" s="289"/>
      <c r="G10" s="288"/>
      <c r="H10" s="526"/>
    </row>
    <row r="11" spans="1:8">
      <c r="A11" s="523" t="s">
        <v>419</v>
      </c>
      <c r="B11" s="276" t="s">
        <v>362</v>
      </c>
      <c r="C11" s="504" t="s">
        <v>937</v>
      </c>
      <c r="D11" s="280" t="s">
        <v>393</v>
      </c>
      <c r="E11" s="287">
        <v>1</v>
      </c>
      <c r="F11" s="289"/>
      <c r="G11" s="288"/>
      <c r="H11" s="526"/>
    </row>
    <row r="12" spans="1:8">
      <c r="A12" s="523" t="s">
        <v>394</v>
      </c>
      <c r="B12" s="276" t="s">
        <v>1010</v>
      </c>
      <c r="C12" s="503" t="s">
        <v>363</v>
      </c>
      <c r="D12" s="278" t="s">
        <v>395</v>
      </c>
      <c r="E12" s="287">
        <v>20</v>
      </c>
      <c r="F12" s="286"/>
      <c r="G12" s="288"/>
      <c r="H12" s="526"/>
    </row>
    <row r="13" spans="1:8">
      <c r="A13" s="523"/>
      <c r="B13" s="277"/>
      <c r="C13" s="505"/>
      <c r="D13" s="278"/>
      <c r="E13" s="287"/>
      <c r="F13" s="286"/>
      <c r="G13" s="288"/>
      <c r="H13" s="526"/>
    </row>
    <row r="14" spans="1:8">
      <c r="A14" s="523"/>
      <c r="B14" s="276" t="s">
        <v>364</v>
      </c>
      <c r="C14" s="502" t="s">
        <v>82</v>
      </c>
      <c r="D14" s="278"/>
      <c r="E14" s="287"/>
      <c r="F14" s="286"/>
      <c r="G14" s="286"/>
      <c r="H14" s="527"/>
    </row>
    <row r="15" spans="1:8">
      <c r="A15" s="523" t="s">
        <v>396</v>
      </c>
      <c r="B15" s="276" t="s">
        <v>365</v>
      </c>
      <c r="C15" s="503" t="s">
        <v>366</v>
      </c>
      <c r="D15" s="278" t="s">
        <v>392</v>
      </c>
      <c r="E15" s="287">
        <v>6</v>
      </c>
      <c r="F15" s="286"/>
      <c r="G15" s="288"/>
      <c r="H15" s="526"/>
    </row>
    <row r="16" spans="1:8" ht="30">
      <c r="A16" s="523" t="s">
        <v>938</v>
      </c>
      <c r="B16" s="276" t="s">
        <v>989</v>
      </c>
      <c r="C16" s="506" t="s">
        <v>939</v>
      </c>
      <c r="D16" s="277" t="s">
        <v>397</v>
      </c>
      <c r="E16" s="287">
        <v>43.57</v>
      </c>
      <c r="F16" s="287"/>
      <c r="G16" s="288"/>
      <c r="H16" s="526"/>
    </row>
    <row r="17" spans="1:8">
      <c r="A17" s="523" t="s">
        <v>922</v>
      </c>
      <c r="B17" s="276" t="s">
        <v>367</v>
      </c>
      <c r="C17" s="505" t="s">
        <v>921</v>
      </c>
      <c r="D17" s="277" t="s">
        <v>251</v>
      </c>
      <c r="E17" s="287">
        <v>5</v>
      </c>
      <c r="F17" s="287"/>
      <c r="G17" s="288"/>
      <c r="H17" s="526"/>
    </row>
    <row r="18" spans="1:8">
      <c r="A18" s="523" t="s">
        <v>881</v>
      </c>
      <c r="B18" s="276" t="s">
        <v>793</v>
      </c>
      <c r="C18" s="505" t="s">
        <v>834</v>
      </c>
      <c r="D18" s="278" t="s">
        <v>397</v>
      </c>
      <c r="E18" s="287">
        <v>42.51</v>
      </c>
      <c r="F18" s="287"/>
      <c r="G18" s="288"/>
      <c r="H18" s="526"/>
    </row>
    <row r="19" spans="1:8">
      <c r="A19" s="523" t="s">
        <v>884</v>
      </c>
      <c r="B19" s="276" t="s">
        <v>990</v>
      </c>
      <c r="C19" s="505" t="s">
        <v>883</v>
      </c>
      <c r="D19" s="277" t="s">
        <v>392</v>
      </c>
      <c r="E19" s="287">
        <v>6</v>
      </c>
      <c r="F19" s="287"/>
      <c r="G19" s="288"/>
      <c r="H19" s="526"/>
    </row>
    <row r="20" spans="1:8" ht="30">
      <c r="A20" s="523" t="s">
        <v>966</v>
      </c>
      <c r="B20" s="276" t="s">
        <v>934</v>
      </c>
      <c r="C20" s="505" t="s">
        <v>965</v>
      </c>
      <c r="D20" s="277" t="s">
        <v>392</v>
      </c>
      <c r="E20" s="287">
        <v>504.89</v>
      </c>
      <c r="F20" s="287"/>
      <c r="G20" s="288"/>
      <c r="H20" s="526"/>
    </row>
    <row r="21" spans="1:8">
      <c r="A21" s="523"/>
      <c r="B21" s="277"/>
      <c r="C21" s="507"/>
      <c r="D21" s="282"/>
      <c r="E21" s="287"/>
      <c r="F21" s="290"/>
      <c r="G21" s="288"/>
      <c r="H21" s="526"/>
    </row>
    <row r="22" spans="1:8">
      <c r="A22" s="523"/>
      <c r="B22" s="276" t="s">
        <v>971</v>
      </c>
      <c r="C22" s="502" t="s">
        <v>371</v>
      </c>
      <c r="D22" s="278"/>
      <c r="E22" s="285"/>
      <c r="F22" s="286"/>
      <c r="G22" s="286"/>
      <c r="H22" s="527"/>
    </row>
    <row r="23" spans="1:8" ht="30">
      <c r="A23" s="523" t="s">
        <v>420</v>
      </c>
      <c r="B23" s="276" t="s">
        <v>972</v>
      </c>
      <c r="C23" s="504" t="s">
        <v>421</v>
      </c>
      <c r="D23" s="277" t="s">
        <v>392</v>
      </c>
      <c r="E23" s="287">
        <v>98.35</v>
      </c>
      <c r="F23" s="289"/>
      <c r="G23" s="288"/>
      <c r="H23" s="526"/>
    </row>
    <row r="24" spans="1:8">
      <c r="A24" s="523" t="s">
        <v>970</v>
      </c>
      <c r="B24" s="276" t="s">
        <v>973</v>
      </c>
      <c r="C24" s="508" t="s">
        <v>969</v>
      </c>
      <c r="D24" s="277" t="s">
        <v>392</v>
      </c>
      <c r="E24" s="287">
        <v>62.9</v>
      </c>
      <c r="F24" s="289"/>
      <c r="G24" s="288"/>
      <c r="H24" s="526"/>
    </row>
    <row r="25" spans="1:8">
      <c r="A25" s="523"/>
      <c r="B25" s="277"/>
      <c r="C25" s="508"/>
      <c r="D25" s="277"/>
      <c r="E25" s="287"/>
      <c r="F25" s="289"/>
      <c r="G25" s="288"/>
      <c r="H25" s="526"/>
    </row>
    <row r="26" spans="1:8">
      <c r="A26" s="523"/>
      <c r="B26" s="276" t="s">
        <v>368</v>
      </c>
      <c r="C26" s="502" t="s">
        <v>374</v>
      </c>
      <c r="D26" s="278"/>
      <c r="E26" s="285"/>
      <c r="F26" s="286"/>
      <c r="G26" s="286"/>
      <c r="H26" s="527"/>
    </row>
    <row r="27" spans="1:8" ht="30">
      <c r="A27" s="523" t="s">
        <v>402</v>
      </c>
      <c r="B27" s="276" t="s">
        <v>974</v>
      </c>
      <c r="C27" s="504" t="s">
        <v>375</v>
      </c>
      <c r="D27" s="277" t="s">
        <v>352</v>
      </c>
      <c r="E27" s="287">
        <v>65</v>
      </c>
      <c r="F27" s="289"/>
      <c r="G27" s="288"/>
      <c r="H27" s="528"/>
    </row>
    <row r="28" spans="1:8">
      <c r="A28" s="523" t="s">
        <v>951</v>
      </c>
      <c r="B28" s="276" t="s">
        <v>975</v>
      </c>
      <c r="C28" s="504" t="s">
        <v>952</v>
      </c>
      <c r="D28" s="277" t="s">
        <v>251</v>
      </c>
      <c r="E28" s="287">
        <v>1</v>
      </c>
      <c r="F28" s="289"/>
      <c r="G28" s="288"/>
      <c r="H28" s="528"/>
    </row>
    <row r="29" spans="1:8" ht="30">
      <c r="A29" s="523" t="s">
        <v>905</v>
      </c>
      <c r="B29" s="276" t="s">
        <v>1011</v>
      </c>
      <c r="C29" s="504" t="s">
        <v>904</v>
      </c>
      <c r="D29" s="277" t="s">
        <v>251</v>
      </c>
      <c r="E29" s="287">
        <v>8</v>
      </c>
      <c r="F29" s="289"/>
      <c r="G29" s="288"/>
      <c r="H29" s="528"/>
    </row>
    <row r="30" spans="1:8" ht="30">
      <c r="A30" s="523" t="s">
        <v>707</v>
      </c>
      <c r="B30" s="276" t="s">
        <v>1012</v>
      </c>
      <c r="C30" s="509" t="s">
        <v>708</v>
      </c>
      <c r="D30" s="277" t="s">
        <v>251</v>
      </c>
      <c r="E30" s="287">
        <v>2</v>
      </c>
      <c r="F30" s="289"/>
      <c r="G30" s="288"/>
      <c r="H30" s="528"/>
    </row>
    <row r="31" spans="1:8" ht="30">
      <c r="A31" s="523" t="s">
        <v>405</v>
      </c>
      <c r="B31" s="276" t="s">
        <v>1013</v>
      </c>
      <c r="C31" s="510" t="s">
        <v>376</v>
      </c>
      <c r="D31" s="277" t="s">
        <v>352</v>
      </c>
      <c r="E31" s="287">
        <v>91.02</v>
      </c>
      <c r="F31" s="289"/>
      <c r="G31" s="288"/>
      <c r="H31" s="526"/>
    </row>
    <row r="32" spans="1:8" ht="30">
      <c r="A32" s="523" t="s">
        <v>406</v>
      </c>
      <c r="B32" s="276" t="s">
        <v>1014</v>
      </c>
      <c r="C32" s="510" t="s">
        <v>377</v>
      </c>
      <c r="D32" s="277" t="s">
        <v>352</v>
      </c>
      <c r="E32" s="287">
        <v>17.760000000000002</v>
      </c>
      <c r="F32" s="289"/>
      <c r="G32" s="288"/>
      <c r="H32" s="526"/>
    </row>
    <row r="33" spans="1:8" ht="30">
      <c r="A33" s="523" t="s">
        <v>422</v>
      </c>
      <c r="B33" s="276" t="s">
        <v>1015</v>
      </c>
      <c r="C33" s="510" t="s">
        <v>423</v>
      </c>
      <c r="D33" s="277" t="s">
        <v>352</v>
      </c>
      <c r="E33" s="287">
        <v>5.05</v>
      </c>
      <c r="F33" s="289"/>
      <c r="G33" s="288"/>
      <c r="H33" s="526"/>
    </row>
    <row r="34" spans="1:8">
      <c r="A34" s="523" t="s">
        <v>953</v>
      </c>
      <c r="B34" s="276" t="s">
        <v>1016</v>
      </c>
      <c r="C34" s="504" t="s">
        <v>954</v>
      </c>
      <c r="D34" s="277" t="s">
        <v>403</v>
      </c>
      <c r="E34" s="287">
        <v>13</v>
      </c>
      <c r="F34" s="289"/>
      <c r="G34" s="288"/>
      <c r="H34" s="526"/>
    </row>
    <row r="35" spans="1:8">
      <c r="A35" s="523" t="s">
        <v>956</v>
      </c>
      <c r="B35" s="276" t="s">
        <v>1017</v>
      </c>
      <c r="C35" s="505" t="s">
        <v>955</v>
      </c>
      <c r="D35" s="277" t="s">
        <v>403</v>
      </c>
      <c r="E35" s="287">
        <v>1</v>
      </c>
      <c r="F35" s="289"/>
      <c r="G35" s="288"/>
      <c r="H35" s="526"/>
    </row>
    <row r="36" spans="1:8">
      <c r="A36" s="523" t="s">
        <v>407</v>
      </c>
      <c r="B36" s="276" t="s">
        <v>1018</v>
      </c>
      <c r="C36" s="511" t="s">
        <v>378</v>
      </c>
      <c r="D36" s="278" t="s">
        <v>403</v>
      </c>
      <c r="E36" s="287">
        <v>4</v>
      </c>
      <c r="F36" s="286"/>
      <c r="G36" s="288"/>
      <c r="H36" s="526"/>
    </row>
    <row r="37" spans="1:8" ht="30">
      <c r="A37" s="523" t="s">
        <v>925</v>
      </c>
      <c r="B37" s="276" t="s">
        <v>1019</v>
      </c>
      <c r="C37" s="512" t="s">
        <v>1028</v>
      </c>
      <c r="D37" s="278" t="s">
        <v>403</v>
      </c>
      <c r="E37" s="287">
        <v>2</v>
      </c>
      <c r="F37" s="286"/>
      <c r="G37" s="288"/>
      <c r="H37" s="528"/>
    </row>
    <row r="38" spans="1:8">
      <c r="A38" s="523" t="s">
        <v>930</v>
      </c>
      <c r="B38" s="276" t="s">
        <v>1020</v>
      </c>
      <c r="C38" s="512" t="s">
        <v>931</v>
      </c>
      <c r="D38" s="278" t="s">
        <v>403</v>
      </c>
      <c r="E38" s="287">
        <v>2</v>
      </c>
      <c r="F38" s="286"/>
      <c r="G38" s="288"/>
      <c r="H38" s="528"/>
    </row>
    <row r="39" spans="1:8">
      <c r="A39" s="523" t="s">
        <v>926</v>
      </c>
      <c r="B39" s="276" t="s">
        <v>1021</v>
      </c>
      <c r="C39" s="512" t="s">
        <v>927</v>
      </c>
      <c r="D39" s="278" t="s">
        <v>403</v>
      </c>
      <c r="E39" s="287">
        <v>2</v>
      </c>
      <c r="F39" s="286"/>
      <c r="G39" s="288"/>
      <c r="H39" s="528"/>
    </row>
    <row r="40" spans="1:8">
      <c r="A40" s="523" t="s">
        <v>932</v>
      </c>
      <c r="B40" s="276" t="s">
        <v>1022</v>
      </c>
      <c r="C40" s="512" t="s">
        <v>933</v>
      </c>
      <c r="D40" s="278" t="s">
        <v>403</v>
      </c>
      <c r="E40" s="287">
        <v>1</v>
      </c>
      <c r="F40" s="286"/>
      <c r="G40" s="288"/>
      <c r="H40" s="528"/>
    </row>
    <row r="41" spans="1:8" ht="30">
      <c r="A41" s="523" t="s">
        <v>928</v>
      </c>
      <c r="B41" s="276" t="s">
        <v>1023</v>
      </c>
      <c r="C41" s="513" t="s">
        <v>929</v>
      </c>
      <c r="D41" s="278" t="s">
        <v>403</v>
      </c>
      <c r="E41" s="287">
        <v>4</v>
      </c>
      <c r="F41" s="286"/>
      <c r="G41" s="288"/>
      <c r="H41" s="528"/>
    </row>
    <row r="42" spans="1:8" ht="30">
      <c r="A42" s="523" t="s">
        <v>902</v>
      </c>
      <c r="B42" s="276" t="s">
        <v>1024</v>
      </c>
      <c r="C42" s="504" t="s">
        <v>1027</v>
      </c>
      <c r="D42" s="278" t="s">
        <v>403</v>
      </c>
      <c r="E42" s="287">
        <v>1</v>
      </c>
      <c r="F42" s="286"/>
      <c r="G42" s="288"/>
      <c r="H42" s="528"/>
    </row>
    <row r="43" spans="1:8">
      <c r="A43" s="523" t="s">
        <v>958</v>
      </c>
      <c r="B43" s="276" t="s">
        <v>1025</v>
      </c>
      <c r="C43" s="508" t="s">
        <v>957</v>
      </c>
      <c r="D43" s="278" t="s">
        <v>403</v>
      </c>
      <c r="E43" s="287">
        <v>2</v>
      </c>
      <c r="F43" s="286"/>
      <c r="G43" s="288"/>
      <c r="H43" s="528"/>
    </row>
    <row r="44" spans="1:8">
      <c r="A44" s="523" t="s">
        <v>960</v>
      </c>
      <c r="B44" s="276" t="s">
        <v>1026</v>
      </c>
      <c r="C44" s="508" t="s">
        <v>959</v>
      </c>
      <c r="D44" s="278" t="s">
        <v>403</v>
      </c>
      <c r="E44" s="287">
        <v>5</v>
      </c>
      <c r="F44" s="286"/>
      <c r="G44" s="288"/>
      <c r="H44" s="528"/>
    </row>
    <row r="45" spans="1:8">
      <c r="A45" s="523"/>
      <c r="B45" s="277"/>
      <c r="C45" s="508"/>
      <c r="D45" s="278"/>
      <c r="E45" s="287"/>
      <c r="F45" s="286"/>
      <c r="G45" s="288"/>
      <c r="H45" s="528"/>
    </row>
    <row r="46" spans="1:8">
      <c r="A46" s="523"/>
      <c r="B46" s="276" t="s">
        <v>976</v>
      </c>
      <c r="C46" s="502" t="s">
        <v>379</v>
      </c>
      <c r="D46" s="278"/>
      <c r="E46" s="285"/>
      <c r="F46" s="286"/>
      <c r="G46" s="286"/>
      <c r="H46" s="527"/>
    </row>
    <row r="47" spans="1:8">
      <c r="A47" s="523" t="s">
        <v>424</v>
      </c>
      <c r="B47" s="276" t="s">
        <v>977</v>
      </c>
      <c r="C47" s="512" t="s">
        <v>425</v>
      </c>
      <c r="D47" s="278" t="s">
        <v>403</v>
      </c>
      <c r="E47" s="287">
        <v>4</v>
      </c>
      <c r="F47" s="286"/>
      <c r="G47" s="288"/>
      <c r="H47" s="526"/>
    </row>
    <row r="48" spans="1:8">
      <c r="A48" s="523" t="s">
        <v>426</v>
      </c>
      <c r="B48" s="276" t="s">
        <v>978</v>
      </c>
      <c r="C48" s="512" t="s">
        <v>427</v>
      </c>
      <c r="D48" s="278" t="s">
        <v>403</v>
      </c>
      <c r="E48" s="287">
        <v>18</v>
      </c>
      <c r="F48" s="286"/>
      <c r="G48" s="288"/>
      <c r="H48" s="526"/>
    </row>
    <row r="49" spans="1:8">
      <c r="A49" s="523" t="s">
        <v>876</v>
      </c>
      <c r="B49" s="276" t="s">
        <v>979</v>
      </c>
      <c r="C49" s="512" t="s">
        <v>698</v>
      </c>
      <c r="D49" s="278" t="s">
        <v>392</v>
      </c>
      <c r="E49" s="287">
        <v>9</v>
      </c>
      <c r="F49" s="286"/>
      <c r="G49" s="288"/>
      <c r="H49" s="526"/>
    </row>
    <row r="50" spans="1:8" ht="30">
      <c r="A50" s="523" t="s">
        <v>700</v>
      </c>
      <c r="B50" s="276" t="s">
        <v>1029</v>
      </c>
      <c r="C50" s="512" t="s">
        <v>699</v>
      </c>
      <c r="D50" s="278" t="s">
        <v>392</v>
      </c>
      <c r="E50" s="287">
        <v>9</v>
      </c>
      <c r="F50" s="286"/>
      <c r="G50" s="288"/>
      <c r="H50" s="526"/>
    </row>
    <row r="51" spans="1:8">
      <c r="A51" s="529" t="s">
        <v>899</v>
      </c>
      <c r="B51" s="276" t="s">
        <v>1030</v>
      </c>
      <c r="C51" s="513" t="s">
        <v>1066</v>
      </c>
      <c r="D51" s="278" t="s">
        <v>403</v>
      </c>
      <c r="E51" s="287">
        <v>1</v>
      </c>
      <c r="F51" s="286"/>
      <c r="G51" s="288"/>
      <c r="H51" s="526"/>
    </row>
    <row r="52" spans="1:8">
      <c r="A52" s="523" t="s">
        <v>877</v>
      </c>
      <c r="B52" s="276" t="s">
        <v>1031</v>
      </c>
      <c r="C52" s="511" t="s">
        <v>1065</v>
      </c>
      <c r="D52" s="278" t="s">
        <v>403</v>
      </c>
      <c r="E52" s="287">
        <v>1</v>
      </c>
      <c r="F52" s="286"/>
      <c r="G52" s="288"/>
      <c r="H52" s="526"/>
    </row>
    <row r="53" spans="1:8">
      <c r="A53" s="523" t="s">
        <v>889</v>
      </c>
      <c r="B53" s="276" t="s">
        <v>1032</v>
      </c>
      <c r="C53" s="514" t="s">
        <v>1059</v>
      </c>
      <c r="D53" s="278" t="s">
        <v>403</v>
      </c>
      <c r="E53" s="287">
        <v>1</v>
      </c>
      <c r="F53" s="286"/>
      <c r="G53" s="288"/>
      <c r="H53" s="526"/>
    </row>
    <row r="54" spans="1:8">
      <c r="A54" s="530" t="s">
        <v>903</v>
      </c>
      <c r="B54" s="276" t="s">
        <v>1033</v>
      </c>
      <c r="C54" s="515" t="s">
        <v>1064</v>
      </c>
      <c r="D54" s="278" t="s">
        <v>403</v>
      </c>
      <c r="E54" s="287">
        <v>1</v>
      </c>
      <c r="F54" s="286"/>
      <c r="G54" s="288"/>
      <c r="H54" s="526"/>
    </row>
    <row r="55" spans="1:8" s="268" customFormat="1">
      <c r="A55" s="531" t="s">
        <v>900</v>
      </c>
      <c r="B55" s="276" t="s">
        <v>1034</v>
      </c>
      <c r="C55" s="516" t="s">
        <v>901</v>
      </c>
      <c r="D55" s="278" t="s">
        <v>403</v>
      </c>
      <c r="E55" s="287">
        <v>1</v>
      </c>
      <c r="F55" s="290"/>
      <c r="G55" s="288"/>
      <c r="H55" s="526"/>
    </row>
    <row r="56" spans="1:8" s="268" customFormat="1">
      <c r="A56" s="531"/>
      <c r="B56" s="279"/>
      <c r="C56" s="517"/>
      <c r="D56" s="278"/>
      <c r="E56" s="287"/>
      <c r="F56" s="290"/>
      <c r="G56" s="288"/>
      <c r="H56" s="526"/>
    </row>
    <row r="57" spans="1:8">
      <c r="A57" s="523"/>
      <c r="B57" s="276" t="s">
        <v>370</v>
      </c>
      <c r="C57" s="502" t="s">
        <v>380</v>
      </c>
      <c r="D57" s="278"/>
      <c r="E57" s="285"/>
      <c r="F57" s="286"/>
      <c r="G57" s="286"/>
      <c r="H57" s="527"/>
    </row>
    <row r="58" spans="1:8" ht="45">
      <c r="A58" s="530" t="s">
        <v>702</v>
      </c>
      <c r="B58" s="276" t="s">
        <v>372</v>
      </c>
      <c r="C58" s="518" t="s">
        <v>701</v>
      </c>
      <c r="D58" s="281" t="s">
        <v>403</v>
      </c>
      <c r="E58" s="291">
        <v>1</v>
      </c>
      <c r="F58" s="290"/>
      <c r="G58" s="288"/>
      <c r="H58" s="532"/>
    </row>
    <row r="59" spans="1:8" ht="30">
      <c r="A59" s="530" t="s">
        <v>408</v>
      </c>
      <c r="B59" s="276" t="s">
        <v>373</v>
      </c>
      <c r="C59" s="519" t="s">
        <v>428</v>
      </c>
      <c r="D59" s="281" t="s">
        <v>352</v>
      </c>
      <c r="E59" s="291">
        <v>1500</v>
      </c>
      <c r="F59" s="290"/>
      <c r="G59" s="288"/>
      <c r="H59" s="532"/>
    </row>
    <row r="60" spans="1:8" ht="30">
      <c r="A60" s="530" t="s">
        <v>896</v>
      </c>
      <c r="B60" s="276" t="s">
        <v>1035</v>
      </c>
      <c r="C60" s="507" t="s">
        <v>895</v>
      </c>
      <c r="D60" s="281" t="s">
        <v>352</v>
      </c>
      <c r="E60" s="291">
        <v>250</v>
      </c>
      <c r="F60" s="290"/>
      <c r="G60" s="288"/>
      <c r="H60" s="532"/>
    </row>
    <row r="61" spans="1:8" ht="30">
      <c r="A61" s="530" t="s">
        <v>907</v>
      </c>
      <c r="B61" s="276" t="s">
        <v>1036</v>
      </c>
      <c r="C61" s="507" t="s">
        <v>906</v>
      </c>
      <c r="D61" s="281" t="s">
        <v>352</v>
      </c>
      <c r="E61" s="291">
        <v>60</v>
      </c>
      <c r="F61" s="290"/>
      <c r="G61" s="288"/>
      <c r="H61" s="532"/>
    </row>
    <row r="62" spans="1:8" ht="30">
      <c r="A62" s="530" t="s">
        <v>892</v>
      </c>
      <c r="B62" s="276" t="s">
        <v>1037</v>
      </c>
      <c r="C62" s="519" t="s">
        <v>893</v>
      </c>
      <c r="D62" s="281" t="s">
        <v>352</v>
      </c>
      <c r="E62" s="291">
        <v>60</v>
      </c>
      <c r="F62" s="290"/>
      <c r="G62" s="288"/>
      <c r="H62" s="532"/>
    </row>
    <row r="63" spans="1:8">
      <c r="A63" s="530" t="s">
        <v>891</v>
      </c>
      <c r="B63" s="276" t="s">
        <v>1038</v>
      </c>
      <c r="C63" s="520" t="s">
        <v>890</v>
      </c>
      <c r="D63" s="281" t="s">
        <v>352</v>
      </c>
      <c r="E63" s="291">
        <v>250</v>
      </c>
      <c r="F63" s="290"/>
      <c r="G63" s="288"/>
      <c r="H63" s="532"/>
    </row>
    <row r="64" spans="1:8" s="284" customFormat="1" ht="30">
      <c r="A64" s="530" t="s">
        <v>910</v>
      </c>
      <c r="B64" s="276" t="s">
        <v>1039</v>
      </c>
      <c r="C64" s="519" t="s">
        <v>911</v>
      </c>
      <c r="D64" s="281">
        <v>7</v>
      </c>
      <c r="E64" s="291">
        <v>6</v>
      </c>
      <c r="F64" s="290"/>
      <c r="G64" s="288"/>
      <c r="H64" s="532"/>
    </row>
    <row r="65" spans="1:8" s="284" customFormat="1">
      <c r="A65" s="530" t="s">
        <v>431</v>
      </c>
      <c r="B65" s="276" t="s">
        <v>1040</v>
      </c>
      <c r="C65" s="521" t="s">
        <v>209</v>
      </c>
      <c r="D65" s="281" t="s">
        <v>403</v>
      </c>
      <c r="E65" s="290">
        <v>5</v>
      </c>
      <c r="F65" s="290"/>
      <c r="G65" s="288"/>
      <c r="H65" s="532"/>
    </row>
    <row r="66" spans="1:8" s="284" customFormat="1">
      <c r="A66" s="530" t="s">
        <v>912</v>
      </c>
      <c r="B66" s="276" t="s">
        <v>1041</v>
      </c>
      <c r="C66" s="521" t="s">
        <v>913</v>
      </c>
      <c r="D66" s="281" t="s">
        <v>403</v>
      </c>
      <c r="E66" s="290">
        <v>30</v>
      </c>
      <c r="F66" s="290"/>
      <c r="G66" s="288"/>
      <c r="H66" s="532"/>
    </row>
    <row r="67" spans="1:8">
      <c r="A67" s="530" t="s">
        <v>908</v>
      </c>
      <c r="B67" s="276" t="s">
        <v>1042</v>
      </c>
      <c r="C67" s="507" t="s">
        <v>909</v>
      </c>
      <c r="D67" s="281" t="s">
        <v>403</v>
      </c>
      <c r="E67" s="287">
        <v>30</v>
      </c>
      <c r="F67" s="290"/>
      <c r="G67" s="288"/>
      <c r="H67" s="532"/>
    </row>
    <row r="68" spans="1:8">
      <c r="A68" s="530" t="s">
        <v>710</v>
      </c>
      <c r="B68" s="276" t="s">
        <v>1043</v>
      </c>
      <c r="C68" s="507" t="s">
        <v>711</v>
      </c>
      <c r="D68" s="281" t="s">
        <v>403</v>
      </c>
      <c r="E68" s="287">
        <v>11</v>
      </c>
      <c r="F68" s="290"/>
      <c r="G68" s="288"/>
      <c r="H68" s="532"/>
    </row>
    <row r="69" spans="1:8" ht="30">
      <c r="A69" s="530" t="s">
        <v>412</v>
      </c>
      <c r="B69" s="276" t="s">
        <v>1044</v>
      </c>
      <c r="C69" s="520" t="s">
        <v>382</v>
      </c>
      <c r="D69" s="281" t="s">
        <v>403</v>
      </c>
      <c r="E69" s="287">
        <v>10</v>
      </c>
      <c r="F69" s="290"/>
      <c r="G69" s="288"/>
      <c r="H69" s="532"/>
    </row>
    <row r="70" spans="1:8" ht="30">
      <c r="A70" s="530" t="s">
        <v>411</v>
      </c>
      <c r="B70" s="276" t="s">
        <v>1045</v>
      </c>
      <c r="C70" s="520" t="s">
        <v>1063</v>
      </c>
      <c r="D70" s="281" t="s">
        <v>403</v>
      </c>
      <c r="E70" s="287">
        <v>8</v>
      </c>
      <c r="F70" s="290"/>
      <c r="G70" s="288"/>
      <c r="H70" s="532"/>
    </row>
    <row r="71" spans="1:8">
      <c r="A71" s="523" t="s">
        <v>894</v>
      </c>
      <c r="B71" s="276" t="s">
        <v>1046</v>
      </c>
      <c r="C71" s="515" t="s">
        <v>914</v>
      </c>
      <c r="D71" s="281" t="s">
        <v>403</v>
      </c>
      <c r="E71" s="287">
        <v>1</v>
      </c>
      <c r="F71" s="286"/>
      <c r="G71" s="288"/>
      <c r="H71" s="532"/>
    </row>
    <row r="72" spans="1:8" ht="30">
      <c r="A72" s="530" t="s">
        <v>898</v>
      </c>
      <c r="B72" s="276" t="s">
        <v>1047</v>
      </c>
      <c r="C72" s="515" t="s">
        <v>897</v>
      </c>
      <c r="D72" s="281" t="s">
        <v>403</v>
      </c>
      <c r="E72" s="287">
        <v>5</v>
      </c>
      <c r="F72" s="290"/>
      <c r="G72" s="288"/>
      <c r="H72" s="532"/>
    </row>
    <row r="73" spans="1:8">
      <c r="A73" s="530" t="s">
        <v>915</v>
      </c>
      <c r="B73" s="276" t="s">
        <v>1048</v>
      </c>
      <c r="C73" s="515" t="s">
        <v>1062</v>
      </c>
      <c r="D73" s="281" t="s">
        <v>403</v>
      </c>
      <c r="E73" s="287">
        <v>28</v>
      </c>
      <c r="F73" s="290"/>
      <c r="G73" s="288"/>
      <c r="H73" s="532"/>
    </row>
    <row r="74" spans="1:8">
      <c r="A74" s="530"/>
      <c r="B74" s="279"/>
      <c r="C74" s="507"/>
      <c r="D74" s="281"/>
      <c r="E74" s="287"/>
      <c r="F74" s="290"/>
      <c r="G74" s="288"/>
      <c r="H74" s="532"/>
    </row>
    <row r="75" spans="1:8">
      <c r="A75" s="523"/>
      <c r="B75" s="276" t="s">
        <v>1049</v>
      </c>
      <c r="C75" s="502" t="s">
        <v>381</v>
      </c>
      <c r="D75" s="278"/>
      <c r="E75" s="285"/>
      <c r="F75" s="286"/>
      <c r="G75" s="288"/>
      <c r="H75" s="527"/>
    </row>
    <row r="76" spans="1:8">
      <c r="A76" s="530" t="s">
        <v>432</v>
      </c>
      <c r="B76" s="276" t="s">
        <v>1050</v>
      </c>
      <c r="C76" s="519" t="s">
        <v>433</v>
      </c>
      <c r="D76" s="281" t="s">
        <v>352</v>
      </c>
      <c r="E76" s="287">
        <v>110</v>
      </c>
      <c r="F76" s="290"/>
      <c r="G76" s="288"/>
      <c r="H76" s="532"/>
    </row>
    <row r="77" spans="1:8" ht="30">
      <c r="A77" s="530" t="s">
        <v>796</v>
      </c>
      <c r="B77" s="276" t="s">
        <v>1051</v>
      </c>
      <c r="C77" s="519" t="s">
        <v>795</v>
      </c>
      <c r="D77" s="281" t="s">
        <v>352</v>
      </c>
      <c r="E77" s="287">
        <v>120</v>
      </c>
      <c r="F77" s="290"/>
      <c r="G77" s="288"/>
      <c r="H77" s="532"/>
    </row>
    <row r="78" spans="1:8">
      <c r="A78" s="530" t="s">
        <v>434</v>
      </c>
      <c r="B78" s="276" t="s">
        <v>1052</v>
      </c>
      <c r="C78" s="519" t="s">
        <v>435</v>
      </c>
      <c r="D78" s="281" t="s">
        <v>352</v>
      </c>
      <c r="E78" s="287">
        <v>30</v>
      </c>
      <c r="F78" s="290"/>
      <c r="G78" s="288"/>
      <c r="H78" s="532"/>
    </row>
    <row r="79" spans="1:8">
      <c r="A79" s="530" t="s">
        <v>409</v>
      </c>
      <c r="B79" s="276" t="s">
        <v>1053</v>
      </c>
      <c r="C79" s="519" t="s">
        <v>436</v>
      </c>
      <c r="D79" s="281" t="s">
        <v>403</v>
      </c>
      <c r="E79" s="287">
        <v>8</v>
      </c>
      <c r="F79" s="290"/>
      <c r="G79" s="288"/>
      <c r="H79" s="532"/>
    </row>
    <row r="80" spans="1:8" ht="30">
      <c r="A80" s="533" t="s">
        <v>437</v>
      </c>
      <c r="B80" s="276" t="s">
        <v>1054</v>
      </c>
      <c r="C80" s="519" t="s">
        <v>438</v>
      </c>
      <c r="D80" s="281" t="s">
        <v>403</v>
      </c>
      <c r="E80" s="287">
        <v>1</v>
      </c>
      <c r="F80" s="290"/>
      <c r="G80" s="288"/>
      <c r="H80" s="532"/>
    </row>
    <row r="81" spans="1:8" ht="30">
      <c r="A81" s="530" t="s">
        <v>439</v>
      </c>
      <c r="B81" s="276" t="s">
        <v>1055</v>
      </c>
      <c r="C81" s="519" t="s">
        <v>440</v>
      </c>
      <c r="D81" s="281" t="s">
        <v>403</v>
      </c>
      <c r="E81" s="287">
        <v>1</v>
      </c>
      <c r="F81" s="290"/>
      <c r="G81" s="288"/>
      <c r="H81" s="532"/>
    </row>
    <row r="82" spans="1:8">
      <c r="A82" s="530" t="s">
        <v>410</v>
      </c>
      <c r="B82" s="276" t="s">
        <v>1056</v>
      </c>
      <c r="C82" s="519" t="s">
        <v>441</v>
      </c>
      <c r="D82" s="281" t="s">
        <v>403</v>
      </c>
      <c r="E82" s="287">
        <v>8</v>
      </c>
      <c r="F82" s="290"/>
      <c r="G82" s="288"/>
      <c r="H82" s="532"/>
    </row>
    <row r="83" spans="1:8">
      <c r="A83" s="530" t="s">
        <v>800</v>
      </c>
      <c r="B83" s="276" t="s">
        <v>1057</v>
      </c>
      <c r="C83" s="519" t="s">
        <v>799</v>
      </c>
      <c r="D83" s="281" t="s">
        <v>403</v>
      </c>
      <c r="E83" s="287">
        <v>54</v>
      </c>
      <c r="F83" s="290"/>
      <c r="G83" s="288"/>
      <c r="H83" s="532"/>
    </row>
    <row r="84" spans="1:8">
      <c r="A84" s="530" t="s">
        <v>802</v>
      </c>
      <c r="B84" s="276" t="s">
        <v>761</v>
      </c>
      <c r="C84" s="519" t="s">
        <v>801</v>
      </c>
      <c r="D84" s="281" t="s">
        <v>403</v>
      </c>
      <c r="E84" s="287">
        <v>9</v>
      </c>
      <c r="F84" s="290"/>
      <c r="G84" s="288"/>
      <c r="H84" s="532"/>
    </row>
    <row r="85" spans="1:8" ht="30">
      <c r="A85" s="530" t="s">
        <v>798</v>
      </c>
      <c r="B85" s="276" t="s">
        <v>779</v>
      </c>
      <c r="C85" s="521" t="s">
        <v>797</v>
      </c>
      <c r="D85" s="281" t="s">
        <v>403</v>
      </c>
      <c r="E85" s="287">
        <v>8</v>
      </c>
      <c r="F85" s="290"/>
      <c r="G85" s="288"/>
      <c r="H85" s="532"/>
    </row>
    <row r="86" spans="1:8">
      <c r="A86" s="530"/>
      <c r="B86" s="279"/>
      <c r="C86" s="507"/>
      <c r="D86" s="281"/>
      <c r="E86" s="287"/>
      <c r="F86" s="290"/>
      <c r="G86" s="288"/>
      <c r="H86" s="532"/>
    </row>
    <row r="87" spans="1:8">
      <c r="A87" s="523"/>
      <c r="B87" s="276" t="s">
        <v>400</v>
      </c>
      <c r="C87" s="502" t="s">
        <v>383</v>
      </c>
      <c r="D87" s="278"/>
      <c r="E87" s="285"/>
      <c r="F87" s="286"/>
      <c r="G87" s="288"/>
      <c r="H87" s="527"/>
    </row>
    <row r="88" spans="1:8" ht="30">
      <c r="A88" s="523" t="s">
        <v>923</v>
      </c>
      <c r="B88" s="276" t="s">
        <v>401</v>
      </c>
      <c r="C88" s="511" t="s">
        <v>924</v>
      </c>
      <c r="D88" s="278" t="s">
        <v>392</v>
      </c>
      <c r="E88" s="292">
        <v>3.78</v>
      </c>
      <c r="F88" s="286"/>
      <c r="G88" s="288"/>
      <c r="H88" s="526"/>
    </row>
    <row r="89" spans="1:8" ht="30">
      <c r="A89" s="530" t="s">
        <v>950</v>
      </c>
      <c r="B89" s="276" t="s">
        <v>404</v>
      </c>
      <c r="C89" s="513" t="s">
        <v>944</v>
      </c>
      <c r="D89" s="278" t="s">
        <v>392</v>
      </c>
      <c r="E89" s="287">
        <v>0.5</v>
      </c>
      <c r="F89" s="286"/>
      <c r="G89" s="288"/>
      <c r="H89" s="526"/>
    </row>
    <row r="90" spans="1:8" ht="30">
      <c r="A90" s="523" t="s">
        <v>471</v>
      </c>
      <c r="B90" s="276" t="s">
        <v>980</v>
      </c>
      <c r="C90" s="512" t="s">
        <v>472</v>
      </c>
      <c r="D90" s="278" t="s">
        <v>351</v>
      </c>
      <c r="E90" s="287">
        <v>2</v>
      </c>
      <c r="F90" s="286"/>
      <c r="G90" s="288"/>
      <c r="H90" s="526"/>
    </row>
    <row r="91" spans="1:8">
      <c r="A91" s="523"/>
      <c r="B91" s="277"/>
      <c r="C91" s="512"/>
      <c r="D91" s="278"/>
      <c r="E91" s="287"/>
      <c r="F91" s="286"/>
      <c r="G91" s="288"/>
      <c r="H91" s="526"/>
    </row>
    <row r="92" spans="1:8">
      <c r="A92" s="523"/>
      <c r="B92" s="276" t="s">
        <v>981</v>
      </c>
      <c r="C92" s="502" t="s">
        <v>384</v>
      </c>
      <c r="D92" s="278"/>
      <c r="E92" s="285"/>
      <c r="F92" s="286"/>
      <c r="G92" s="288"/>
      <c r="H92" s="527"/>
    </row>
    <row r="93" spans="1:8" ht="30">
      <c r="A93" s="523" t="s">
        <v>398</v>
      </c>
      <c r="B93" s="276" t="s">
        <v>982</v>
      </c>
      <c r="C93" s="513" t="s">
        <v>369</v>
      </c>
      <c r="D93" s="278" t="s">
        <v>392</v>
      </c>
      <c r="E93" s="287">
        <v>196.7</v>
      </c>
      <c r="F93" s="286"/>
      <c r="G93" s="288"/>
      <c r="H93" s="526"/>
    </row>
    <row r="94" spans="1:8" ht="30">
      <c r="A94" s="523" t="s">
        <v>414</v>
      </c>
      <c r="B94" s="276" t="s">
        <v>983</v>
      </c>
      <c r="C94" s="513" t="s">
        <v>399</v>
      </c>
      <c r="D94" s="278" t="s">
        <v>392</v>
      </c>
      <c r="E94" s="287">
        <v>196.7</v>
      </c>
      <c r="F94" s="286"/>
      <c r="G94" s="288"/>
      <c r="H94" s="526"/>
    </row>
    <row r="95" spans="1:8" ht="45">
      <c r="A95" s="523" t="s">
        <v>826</v>
      </c>
      <c r="B95" s="276" t="s">
        <v>991</v>
      </c>
      <c r="C95" s="503" t="s">
        <v>1058</v>
      </c>
      <c r="D95" s="280" t="s">
        <v>392</v>
      </c>
      <c r="E95" s="287">
        <v>73.84</v>
      </c>
      <c r="F95" s="286"/>
      <c r="G95" s="288"/>
      <c r="H95" s="526"/>
    </row>
    <row r="96" spans="1:8">
      <c r="A96" s="530" t="s">
        <v>827</v>
      </c>
      <c r="B96" s="276" t="s">
        <v>992</v>
      </c>
      <c r="C96" s="512" t="s">
        <v>945</v>
      </c>
      <c r="D96" s="278" t="s">
        <v>392</v>
      </c>
      <c r="E96" s="287">
        <v>511.92</v>
      </c>
      <c r="F96" s="286"/>
      <c r="G96" s="288"/>
      <c r="H96" s="526"/>
    </row>
    <row r="97" spans="1:8">
      <c r="A97" s="530"/>
      <c r="B97" s="277"/>
      <c r="C97" s="512"/>
      <c r="D97" s="278"/>
      <c r="E97" s="287"/>
      <c r="F97" s="286"/>
      <c r="G97" s="288"/>
      <c r="H97" s="526"/>
    </row>
    <row r="98" spans="1:8">
      <c r="A98" s="523"/>
      <c r="B98" s="276" t="s">
        <v>985</v>
      </c>
      <c r="C98" s="502" t="s">
        <v>385</v>
      </c>
      <c r="D98" s="278"/>
      <c r="E98" s="285"/>
      <c r="F98" s="286"/>
      <c r="G98" s="288"/>
      <c r="H98" s="527"/>
    </row>
    <row r="99" spans="1:8" ht="30">
      <c r="A99" s="530" t="s">
        <v>947</v>
      </c>
      <c r="B99" s="276" t="s">
        <v>984</v>
      </c>
      <c r="C99" s="513" t="s">
        <v>946</v>
      </c>
      <c r="D99" s="278" t="s">
        <v>392</v>
      </c>
      <c r="E99" s="287">
        <v>504.89</v>
      </c>
      <c r="F99" s="286"/>
      <c r="G99" s="288"/>
      <c r="H99" s="526"/>
    </row>
    <row r="100" spans="1:8">
      <c r="A100" s="530" t="s">
        <v>964</v>
      </c>
      <c r="B100" s="276" t="s">
        <v>993</v>
      </c>
      <c r="C100" s="511" t="s">
        <v>963</v>
      </c>
      <c r="D100" s="278" t="s">
        <v>392</v>
      </c>
      <c r="E100" s="287">
        <v>504.89</v>
      </c>
      <c r="F100" s="286"/>
      <c r="G100" s="288"/>
      <c r="H100" s="526"/>
    </row>
    <row r="101" spans="1:8">
      <c r="A101" s="530" t="s">
        <v>949</v>
      </c>
      <c r="B101" s="276" t="s">
        <v>994</v>
      </c>
      <c r="C101" s="503" t="s">
        <v>948</v>
      </c>
      <c r="D101" s="278" t="s">
        <v>392</v>
      </c>
      <c r="E101" s="287">
        <v>120</v>
      </c>
      <c r="F101" s="286"/>
      <c r="G101" s="288"/>
      <c r="H101" s="526"/>
    </row>
    <row r="102" spans="1:8">
      <c r="A102" s="530"/>
      <c r="B102" s="277"/>
      <c r="C102" s="534"/>
      <c r="D102" s="278"/>
      <c r="E102" s="287"/>
      <c r="F102" s="286"/>
      <c r="G102" s="288"/>
      <c r="H102" s="526"/>
    </row>
    <row r="103" spans="1:8">
      <c r="A103" s="523"/>
      <c r="B103" s="276" t="s">
        <v>748</v>
      </c>
      <c r="C103" s="502" t="s">
        <v>386</v>
      </c>
      <c r="D103" s="278"/>
      <c r="E103" s="285"/>
      <c r="F103" s="286"/>
      <c r="G103" s="288"/>
      <c r="H103" s="527"/>
    </row>
    <row r="104" spans="1:8">
      <c r="A104" s="523" t="s">
        <v>918</v>
      </c>
      <c r="B104" s="276" t="s">
        <v>986</v>
      </c>
      <c r="C104" s="511" t="s">
        <v>917</v>
      </c>
      <c r="D104" s="278" t="s">
        <v>392</v>
      </c>
      <c r="E104" s="287">
        <v>460</v>
      </c>
      <c r="F104" s="286"/>
      <c r="G104" s="288"/>
      <c r="H104" s="526"/>
    </row>
    <row r="105" spans="1:8">
      <c r="A105" s="523" t="s">
        <v>464</v>
      </c>
      <c r="B105" s="276" t="s">
        <v>916</v>
      </c>
      <c r="C105" s="513" t="s">
        <v>465</v>
      </c>
      <c r="D105" s="278" t="s">
        <v>392</v>
      </c>
      <c r="E105" s="287">
        <v>460</v>
      </c>
      <c r="F105" s="286"/>
      <c r="G105" s="288"/>
      <c r="H105" s="526"/>
    </row>
    <row r="106" spans="1:8">
      <c r="A106" s="523" t="s">
        <v>415</v>
      </c>
      <c r="B106" s="276" t="s">
        <v>747</v>
      </c>
      <c r="C106" s="513" t="s">
        <v>466</v>
      </c>
      <c r="D106" s="278" t="s">
        <v>392</v>
      </c>
      <c r="E106" s="287">
        <v>460</v>
      </c>
      <c r="F106" s="286"/>
      <c r="G106" s="288"/>
      <c r="H106" s="526"/>
    </row>
    <row r="107" spans="1:8">
      <c r="A107" s="523"/>
      <c r="B107" s="277"/>
      <c r="C107" s="512"/>
      <c r="D107" s="278"/>
      <c r="E107" s="287"/>
      <c r="F107" s="286"/>
      <c r="G107" s="288"/>
      <c r="H107" s="526"/>
    </row>
    <row r="108" spans="1:8">
      <c r="A108" s="523"/>
      <c r="B108" s="276" t="s">
        <v>413</v>
      </c>
      <c r="C108" s="502" t="s">
        <v>387</v>
      </c>
      <c r="D108" s="278"/>
      <c r="E108" s="285"/>
      <c r="F108" s="286"/>
      <c r="G108" s="288"/>
      <c r="H108" s="527"/>
    </row>
    <row r="109" spans="1:8" ht="30">
      <c r="A109" s="523" t="s">
        <v>919</v>
      </c>
      <c r="B109" s="276" t="s">
        <v>941</v>
      </c>
      <c r="C109" s="508" t="s">
        <v>920</v>
      </c>
      <c r="D109" s="281" t="s">
        <v>392</v>
      </c>
      <c r="E109" s="287">
        <v>4.08</v>
      </c>
      <c r="F109" s="290"/>
      <c r="G109" s="288"/>
      <c r="H109" s="532"/>
    </row>
    <row r="110" spans="1:8">
      <c r="A110" s="523" t="s">
        <v>709</v>
      </c>
      <c r="B110" s="276" t="s">
        <v>1060</v>
      </c>
      <c r="C110" s="508" t="s">
        <v>470</v>
      </c>
      <c r="D110" s="278" t="s">
        <v>392</v>
      </c>
      <c r="E110" s="287">
        <v>2.23</v>
      </c>
      <c r="F110" s="286"/>
      <c r="G110" s="288"/>
      <c r="H110" s="526"/>
    </row>
    <row r="111" spans="1:8">
      <c r="A111" s="523" t="s">
        <v>968</v>
      </c>
      <c r="B111" s="276" t="s">
        <v>1061</v>
      </c>
      <c r="C111" s="508" t="s">
        <v>967</v>
      </c>
      <c r="D111" s="281" t="s">
        <v>403</v>
      </c>
      <c r="E111" s="287">
        <v>1</v>
      </c>
      <c r="F111" s="286"/>
      <c r="G111" s="288"/>
      <c r="H111" s="526"/>
    </row>
    <row r="112" spans="1:8">
      <c r="A112" s="523"/>
      <c r="B112" s="281"/>
      <c r="C112" s="508"/>
      <c r="D112" s="281"/>
      <c r="E112" s="287"/>
      <c r="F112" s="286"/>
      <c r="G112" s="288"/>
      <c r="H112" s="526"/>
    </row>
    <row r="113" spans="1:8">
      <c r="A113" s="523"/>
      <c r="B113" s="276" t="s">
        <v>940</v>
      </c>
      <c r="C113" s="502" t="s">
        <v>354</v>
      </c>
      <c r="D113" s="278"/>
      <c r="E113" s="285"/>
      <c r="F113" s="286"/>
      <c r="G113" s="288"/>
      <c r="H113" s="527"/>
    </row>
    <row r="114" spans="1:8">
      <c r="A114" s="523" t="s">
        <v>416</v>
      </c>
      <c r="B114" s="276" t="s">
        <v>987</v>
      </c>
      <c r="C114" s="513" t="s">
        <v>353</v>
      </c>
      <c r="D114" s="278" t="s">
        <v>392</v>
      </c>
      <c r="E114" s="287">
        <v>564</v>
      </c>
      <c r="F114" s="286"/>
      <c r="G114" s="288"/>
      <c r="H114" s="526"/>
    </row>
    <row r="115" spans="1:8">
      <c r="A115" s="523" t="s">
        <v>962</v>
      </c>
      <c r="B115" s="276" t="s">
        <v>988</v>
      </c>
      <c r="C115" s="534" t="s">
        <v>961</v>
      </c>
      <c r="D115" s="278" t="s">
        <v>352</v>
      </c>
      <c r="E115" s="287">
        <v>18.510000000000002</v>
      </c>
      <c r="F115" s="286"/>
      <c r="G115" s="288"/>
      <c r="H115" s="526"/>
    </row>
    <row r="116" spans="1:8" s="475" customFormat="1" ht="15.75" thickBot="1">
      <c r="A116" s="470"/>
      <c r="B116" s="471"/>
      <c r="C116" s="472"/>
      <c r="D116" s="471"/>
      <c r="E116" s="473"/>
      <c r="F116" s="473"/>
      <c r="G116" s="473"/>
      <c r="H116" s="474"/>
    </row>
    <row r="117" spans="1:8" s="469" customFormat="1" ht="19.5" thickBot="1">
      <c r="A117" s="476" t="s">
        <v>1002</v>
      </c>
      <c r="B117" s="477"/>
      <c r="C117" s="477"/>
      <c r="D117" s="477"/>
      <c r="E117" s="478"/>
      <c r="F117" s="479" t="s">
        <v>1003</v>
      </c>
      <c r="G117" s="480"/>
      <c r="H117" s="481">
        <f>H113+H108+H103+H98+H92+H87+H75+H57+H46+H26+H22+H14+H8</f>
        <v>0</v>
      </c>
    </row>
    <row r="119" spans="1:8">
      <c r="C119" s="312"/>
      <c r="D119" s="312"/>
      <c r="E119" s="312"/>
      <c r="F119" s="312"/>
      <c r="G119" s="312"/>
    </row>
    <row r="120" spans="1:8" ht="18.75">
      <c r="C120" s="311"/>
      <c r="D120" s="311"/>
      <c r="E120" s="311"/>
      <c r="F120" s="311"/>
      <c r="G120" s="311"/>
    </row>
    <row r="121" spans="1:8" ht="18.75">
      <c r="C121" s="311"/>
      <c r="D121" s="311"/>
      <c r="E121" s="311"/>
      <c r="F121" s="311"/>
      <c r="G121" s="311"/>
    </row>
    <row r="122" spans="1:8" ht="18.75">
      <c r="C122" s="311"/>
      <c r="D122" s="311"/>
      <c r="E122" s="311"/>
      <c r="F122" s="311"/>
      <c r="G122" s="311"/>
    </row>
  </sheetData>
  <protectedRanges>
    <protectedRange password="CC29" sqref="B116:H116" name="Intervalo1_1"/>
    <protectedRange password="CC29" sqref="D117:E117 A117:B117" name="Intervalo1_1_2_1"/>
    <protectedRange password="CC29" sqref="F117:G117" name="Intervalo1_6_1_1"/>
  </protectedRanges>
  <mergeCells count="12">
    <mergeCell ref="A5:F5"/>
    <mergeCell ref="C119:G119"/>
    <mergeCell ref="C120:G120"/>
    <mergeCell ref="C121:G121"/>
    <mergeCell ref="C122:G122"/>
    <mergeCell ref="A7:H7"/>
    <mergeCell ref="A117:E117"/>
    <mergeCell ref="G1:H4"/>
    <mergeCell ref="A1:F1"/>
    <mergeCell ref="A2:F2"/>
    <mergeCell ref="A3:F3"/>
    <mergeCell ref="A4:F4"/>
  </mergeCells>
  <printOptions horizontalCentered="1"/>
  <pageMargins left="0.51181102362204722" right="0.51181102362204722" top="0.78740157480314965" bottom="0.39370078740157483" header="0.31496062992125984" footer="0.31496062992125984"/>
  <pageSetup paperSize="9" scale="81" fitToHeight="0" orientation="landscape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28"/>
  <sheetViews>
    <sheetView showGridLines="0" view="pageBreakPreview" topLeftCell="A13" zoomScaleNormal="100" zoomScaleSheetLayoutView="100" workbookViewId="0">
      <selection activeCell="C9" sqref="C9:C11"/>
    </sheetView>
  </sheetViews>
  <sheetFormatPr defaultRowHeight="15"/>
  <cols>
    <col min="1" max="1" width="9.140625" style="535"/>
    <col min="2" max="2" width="55.7109375" style="535" customWidth="1"/>
    <col min="3" max="3" width="14.7109375" style="535" customWidth="1"/>
    <col min="4" max="5" width="20.7109375" style="535" customWidth="1"/>
    <col min="6" max="6" width="10.7109375" style="535" customWidth="1"/>
    <col min="7" max="7" width="20.7109375" style="535" customWidth="1"/>
    <col min="8" max="8" width="10.7109375" style="535" customWidth="1"/>
    <col min="9" max="16384" width="9.140625" style="535"/>
  </cols>
  <sheetData>
    <row r="1" spans="1:15" s="537" customFormat="1" ht="20.100000000000001" customHeight="1">
      <c r="A1" s="538"/>
      <c r="B1" s="641" t="s">
        <v>1071</v>
      </c>
      <c r="C1" s="641"/>
      <c r="D1" s="641"/>
      <c r="E1" s="586" t="s">
        <v>1068</v>
      </c>
      <c r="F1" s="587"/>
      <c r="G1" s="587"/>
      <c r="H1" s="588"/>
      <c r="I1" s="536"/>
      <c r="J1" s="536"/>
      <c r="K1" s="536"/>
      <c r="L1" s="536"/>
      <c r="M1" s="536"/>
      <c r="N1" s="536"/>
      <c r="O1" s="536"/>
    </row>
    <row r="2" spans="1:15" s="537" customFormat="1" ht="20.100000000000001" customHeight="1">
      <c r="A2" s="539"/>
      <c r="B2" s="642"/>
      <c r="C2" s="642"/>
      <c r="D2" s="642"/>
      <c r="E2" s="583" t="str">
        <f>ORÇAMENTO!B4</f>
        <v xml:space="preserve">OBRA: REFORMA DA OFICINA DE EQUIPAMENTOS (GARAGEM) </v>
      </c>
      <c r="F2" s="584"/>
      <c r="G2" s="584"/>
      <c r="H2" s="585"/>
      <c r="I2" s="536"/>
      <c r="J2" s="536"/>
      <c r="K2" s="536"/>
      <c r="L2" s="536"/>
      <c r="M2" s="536"/>
      <c r="N2" s="536"/>
      <c r="O2" s="536"/>
    </row>
    <row r="3" spans="1:15" s="537" customFormat="1" ht="20.100000000000001" customHeight="1" thickBot="1">
      <c r="A3" s="539"/>
      <c r="B3" s="642"/>
      <c r="C3" s="642"/>
      <c r="D3" s="642"/>
      <c r="E3" s="580"/>
      <c r="F3" s="581"/>
      <c r="G3" s="581"/>
      <c r="H3" s="582"/>
      <c r="I3" s="536"/>
      <c r="J3" s="536"/>
      <c r="K3" s="536"/>
      <c r="L3" s="536"/>
      <c r="M3" s="536"/>
      <c r="N3" s="536"/>
      <c r="O3" s="536"/>
    </row>
    <row r="4" spans="1:15" s="537" customFormat="1" ht="20.100000000000001" customHeight="1">
      <c r="A4" s="539"/>
      <c r="B4" s="642"/>
      <c r="C4" s="642"/>
      <c r="D4" s="642"/>
      <c r="E4" s="586" t="s">
        <v>473</v>
      </c>
      <c r="F4" s="587"/>
      <c r="G4" s="587"/>
      <c r="H4" s="588"/>
      <c r="I4" s="536"/>
      <c r="J4" s="536"/>
      <c r="K4" s="536"/>
      <c r="L4" s="536"/>
      <c r="M4" s="536"/>
      <c r="N4" s="536"/>
      <c r="O4" s="536"/>
    </row>
    <row r="5" spans="1:15" s="537" customFormat="1" ht="20.100000000000001" customHeight="1" thickBot="1">
      <c r="A5" s="542"/>
      <c r="B5" s="643"/>
      <c r="C5" s="643"/>
      <c r="D5" s="643"/>
      <c r="E5" s="593" t="s">
        <v>942</v>
      </c>
      <c r="F5" s="594"/>
      <c r="G5" s="594"/>
      <c r="H5" s="595"/>
      <c r="I5" s="536"/>
      <c r="J5" s="536"/>
      <c r="K5" s="536"/>
      <c r="L5" s="536"/>
      <c r="M5" s="536"/>
      <c r="N5" s="536"/>
      <c r="O5" s="536"/>
    </row>
    <row r="6" spans="1:15" s="541" customFormat="1" ht="20.100000000000001" customHeight="1">
      <c r="A6" s="596" t="s">
        <v>474</v>
      </c>
      <c r="B6" s="597"/>
      <c r="C6" s="578" t="s">
        <v>1070</v>
      </c>
      <c r="D6" s="589"/>
      <c r="E6" s="578" t="s">
        <v>1069</v>
      </c>
      <c r="F6" s="579"/>
      <c r="G6" s="579"/>
      <c r="H6" s="589"/>
      <c r="I6" s="540"/>
      <c r="J6" s="540"/>
      <c r="K6" s="540"/>
      <c r="L6" s="540"/>
      <c r="M6" s="540"/>
      <c r="N6" s="540"/>
      <c r="O6" s="540"/>
    </row>
    <row r="7" spans="1:15" s="537" customFormat="1" ht="20.100000000000001" customHeight="1" thickBot="1">
      <c r="A7" s="598" t="s">
        <v>475</v>
      </c>
      <c r="B7" s="599"/>
      <c r="C7" s="600"/>
      <c r="D7" s="601"/>
      <c r="E7" s="590">
        <f>ORÇAMENTO!H117</f>
        <v>174078.8089</v>
      </c>
      <c r="F7" s="591"/>
      <c r="G7" s="591"/>
      <c r="H7" s="592"/>
      <c r="I7" s="536"/>
      <c r="J7" s="536"/>
      <c r="K7" s="536"/>
      <c r="L7" s="536"/>
      <c r="M7" s="536"/>
      <c r="N7" s="536"/>
      <c r="O7" s="536"/>
    </row>
    <row r="8" spans="1:15" s="540" customFormat="1" ht="7.5" thickBot="1">
      <c r="A8" s="541"/>
      <c r="B8" s="541"/>
      <c r="C8" s="543"/>
      <c r="D8" s="543"/>
      <c r="E8" s="543"/>
      <c r="F8" s="543"/>
      <c r="G8" s="544"/>
      <c r="H8" s="543"/>
    </row>
    <row r="9" spans="1:15" s="550" customFormat="1" ht="20.100000000000001" customHeight="1">
      <c r="A9" s="545" t="s">
        <v>0</v>
      </c>
      <c r="B9" s="545" t="s">
        <v>476</v>
      </c>
      <c r="C9" s="546" t="s">
        <v>477</v>
      </c>
      <c r="D9" s="546" t="s">
        <v>478</v>
      </c>
      <c r="E9" s="547" t="s">
        <v>479</v>
      </c>
      <c r="F9" s="548"/>
      <c r="G9" s="549" t="s">
        <v>480</v>
      </c>
      <c r="H9" s="548"/>
    </row>
    <row r="10" spans="1:15" s="555" customFormat="1" ht="20.100000000000001" customHeight="1">
      <c r="A10" s="551"/>
      <c r="B10" s="551"/>
      <c r="C10" s="552"/>
      <c r="D10" s="552"/>
      <c r="E10" s="553" t="s">
        <v>1067</v>
      </c>
      <c r="F10" s="554" t="s">
        <v>481</v>
      </c>
      <c r="G10" s="553" t="s">
        <v>1067</v>
      </c>
      <c r="H10" s="554" t="s">
        <v>481</v>
      </c>
    </row>
    <row r="11" spans="1:15" s="555" customFormat="1" ht="20.100000000000001" customHeight="1" thickBot="1">
      <c r="A11" s="556"/>
      <c r="B11" s="556"/>
      <c r="C11" s="557"/>
      <c r="D11" s="557"/>
      <c r="E11" s="558"/>
      <c r="F11" s="559"/>
      <c r="G11" s="558"/>
      <c r="H11" s="559"/>
    </row>
    <row r="12" spans="1:15" s="536" customFormat="1" ht="8.1" customHeight="1" thickBot="1">
      <c r="A12" s="560"/>
      <c r="B12" s="561"/>
      <c r="C12" s="562"/>
      <c r="D12" s="562"/>
      <c r="E12" s="563"/>
      <c r="F12" s="564"/>
      <c r="G12" s="563"/>
      <c r="H12" s="564"/>
    </row>
    <row r="13" spans="1:15" s="555" customFormat="1" ht="24.95" customHeight="1">
      <c r="A13" s="605">
        <v>1</v>
      </c>
      <c r="B13" s="606" t="str">
        <f>ORÇAMENTO!C8</f>
        <v xml:space="preserve">ADMINISTRAÇÃO DA OBRA </v>
      </c>
      <c r="C13" s="604">
        <f>D13/$E$7</f>
        <v>3.55402822382248E-2</v>
      </c>
      <c r="D13" s="621">
        <f>ORÇAMENTO!H8</f>
        <v>6186.8099999999995</v>
      </c>
      <c r="E13" s="630">
        <f>$E$7*$C13*F13</f>
        <v>3093.4049999999997</v>
      </c>
      <c r="F13" s="625">
        <v>0.5</v>
      </c>
      <c r="G13" s="630">
        <f>$E$7*$C13*H13</f>
        <v>3093.4049999999997</v>
      </c>
      <c r="H13" s="607">
        <v>0.5</v>
      </c>
    </row>
    <row r="14" spans="1:15" s="555" customFormat="1" ht="24.95" customHeight="1">
      <c r="A14" s="565">
        <v>2</v>
      </c>
      <c r="B14" s="602" t="str">
        <f>ORÇAMENTO!C14</f>
        <v>SERVIÇOS PRELIMINARES</v>
      </c>
      <c r="C14" s="618">
        <f t="shared" ref="C14:C25" si="0">D14/$E$7</f>
        <v>6.2676376113462703E-2</v>
      </c>
      <c r="D14" s="622">
        <f>ORÇAMENTO!H14</f>
        <v>10910.6289</v>
      </c>
      <c r="E14" s="633">
        <f t="shared" ref="E14:G25" si="1">$E$7*$C14*F14</f>
        <v>10910.6289</v>
      </c>
      <c r="F14" s="626">
        <v>1</v>
      </c>
      <c r="G14" s="633">
        <f t="shared" si="1"/>
        <v>0</v>
      </c>
      <c r="H14" s="576"/>
    </row>
    <row r="15" spans="1:15" s="555" customFormat="1" ht="24.95" customHeight="1">
      <c r="A15" s="608">
        <v>3</v>
      </c>
      <c r="B15" s="609" t="str">
        <f>ORÇAMENTO!C22</f>
        <v>FECHAMENTOS</v>
      </c>
      <c r="C15" s="610">
        <f t="shared" si="0"/>
        <v>7.5303806838030354E-2</v>
      </c>
      <c r="D15" s="623">
        <f>ORÇAMENTO!H22</f>
        <v>13108.796999999999</v>
      </c>
      <c r="E15" s="631">
        <f t="shared" si="1"/>
        <v>13108.797</v>
      </c>
      <c r="F15" s="627">
        <v>1</v>
      </c>
      <c r="G15" s="631">
        <f t="shared" si="1"/>
        <v>0</v>
      </c>
      <c r="H15" s="611"/>
    </row>
    <row r="16" spans="1:15" s="555" customFormat="1" ht="24.95" customHeight="1">
      <c r="A16" s="565">
        <v>4</v>
      </c>
      <c r="B16" s="602" t="str">
        <f>ORÇAMENTO!C26</f>
        <v>INSTALAÇÕES HIDRO-SANITÁRIAS</v>
      </c>
      <c r="C16" s="618">
        <f t="shared" si="0"/>
        <v>6.3646431004503498E-2</v>
      </c>
      <c r="D16" s="622">
        <f>ORÇAMENTO!H26</f>
        <v>11079.4949</v>
      </c>
      <c r="E16" s="633">
        <f t="shared" si="1"/>
        <v>11079.4949</v>
      </c>
      <c r="F16" s="626">
        <v>1</v>
      </c>
      <c r="G16" s="633">
        <f t="shared" si="1"/>
        <v>0</v>
      </c>
      <c r="H16" s="576"/>
    </row>
    <row r="17" spans="1:8" s="555" customFormat="1" ht="24.95" customHeight="1">
      <c r="A17" s="608">
        <v>5</v>
      </c>
      <c r="B17" s="609" t="str">
        <f>ORÇAMENTO!C46</f>
        <v>INSTALAÇÕES CONTRA INCÊNDIO E PÂNICO</v>
      </c>
      <c r="C17" s="610">
        <f t="shared" si="0"/>
        <v>2.3383489499507939E-2</v>
      </c>
      <c r="D17" s="623">
        <f>ORÇAMENTO!H46</f>
        <v>4070.5699999999993</v>
      </c>
      <c r="E17" s="631">
        <f t="shared" si="1"/>
        <v>2035.2849999999996</v>
      </c>
      <c r="F17" s="627">
        <v>0.5</v>
      </c>
      <c r="G17" s="631">
        <f t="shared" si="1"/>
        <v>2035.2849999999996</v>
      </c>
      <c r="H17" s="611">
        <v>0.5</v>
      </c>
    </row>
    <row r="18" spans="1:8" s="555" customFormat="1" ht="24.95" customHeight="1">
      <c r="A18" s="565">
        <v>6</v>
      </c>
      <c r="B18" s="602" t="str">
        <f>ORÇAMENTO!C57</f>
        <v>INSTALAÇÕES ELÉTRICAS</v>
      </c>
      <c r="C18" s="618">
        <f t="shared" si="0"/>
        <v>0.13203870215589464</v>
      </c>
      <c r="D18" s="622">
        <f>ORÇAMENTO!H57</f>
        <v>22985.14</v>
      </c>
      <c r="E18" s="633">
        <f t="shared" si="1"/>
        <v>0</v>
      </c>
      <c r="F18" s="628"/>
      <c r="G18" s="633">
        <f t="shared" si="1"/>
        <v>22985.14</v>
      </c>
      <c r="H18" s="576">
        <v>1</v>
      </c>
    </row>
    <row r="19" spans="1:8" s="555" customFormat="1" ht="24.95" customHeight="1">
      <c r="A19" s="608">
        <v>7</v>
      </c>
      <c r="B19" s="612" t="str">
        <f>ORÇAMENTO!C75</f>
        <v>ATERRAMENTO - SPDA</v>
      </c>
      <c r="C19" s="610">
        <f t="shared" si="0"/>
        <v>6.5296747328560112E-2</v>
      </c>
      <c r="D19" s="623">
        <f>ORÇAMENTO!H75</f>
        <v>11366.780000000002</v>
      </c>
      <c r="E19" s="631">
        <f t="shared" si="1"/>
        <v>5683.39</v>
      </c>
      <c r="F19" s="627">
        <v>0.5</v>
      </c>
      <c r="G19" s="631">
        <f t="shared" si="1"/>
        <v>5683.39</v>
      </c>
      <c r="H19" s="611">
        <v>0.5</v>
      </c>
    </row>
    <row r="20" spans="1:8" s="555" customFormat="1" ht="24.95" customHeight="1">
      <c r="A20" s="565">
        <v>8</v>
      </c>
      <c r="B20" s="603" t="str">
        <f>ORÇAMENTO!C87</f>
        <v>ESQUADRIAS</v>
      </c>
      <c r="C20" s="618">
        <f t="shared" si="0"/>
        <v>9.1132735226338041E-3</v>
      </c>
      <c r="D20" s="622">
        <f>ORÇAMENTO!H87</f>
        <v>1586.4277999999999</v>
      </c>
      <c r="E20" s="633">
        <f t="shared" si="1"/>
        <v>1586.4277999999999</v>
      </c>
      <c r="F20" s="626">
        <v>1</v>
      </c>
      <c r="G20" s="633">
        <f t="shared" si="1"/>
        <v>0</v>
      </c>
      <c r="H20" s="576"/>
    </row>
    <row r="21" spans="1:8" s="555" customFormat="1" ht="24.95" customHeight="1">
      <c r="A21" s="608">
        <v>9</v>
      </c>
      <c r="B21" s="609" t="str">
        <f>ORÇAMENTO!C92</f>
        <v>REVESTIMENTOS</v>
      </c>
      <c r="C21" s="610">
        <f t="shared" si="0"/>
        <v>0.15838233024582693</v>
      </c>
      <c r="D21" s="623">
        <f>ORÇAMENTO!H92</f>
        <v>27571.007399999999</v>
      </c>
      <c r="E21" s="631">
        <f t="shared" si="1"/>
        <v>13785.503699999997</v>
      </c>
      <c r="F21" s="627">
        <v>0.5</v>
      </c>
      <c r="G21" s="631">
        <f t="shared" si="1"/>
        <v>13785.503699999997</v>
      </c>
      <c r="H21" s="611">
        <v>0.5</v>
      </c>
    </row>
    <row r="22" spans="1:8" s="555" customFormat="1" ht="24.95" customHeight="1">
      <c r="A22" s="565">
        <v>10</v>
      </c>
      <c r="B22" s="602" t="str">
        <f>ORÇAMENTO!C98</f>
        <v>PISOS</v>
      </c>
      <c r="C22" s="618">
        <f t="shared" si="0"/>
        <v>0.28344693022540551</v>
      </c>
      <c r="D22" s="622">
        <f>ORÇAMENTO!H98</f>
        <v>49342.103999999999</v>
      </c>
      <c r="E22" s="633">
        <f t="shared" si="1"/>
        <v>24671.052</v>
      </c>
      <c r="F22" s="626">
        <v>0.5</v>
      </c>
      <c r="G22" s="633">
        <f t="shared" si="1"/>
        <v>24671.052</v>
      </c>
      <c r="H22" s="576">
        <v>0.5</v>
      </c>
    </row>
    <row r="23" spans="1:8" s="555" customFormat="1" ht="24.95" customHeight="1">
      <c r="A23" s="608">
        <v>11</v>
      </c>
      <c r="B23" s="609" t="str">
        <f>ORÇAMENTO!C103</f>
        <v>PINTURAS</v>
      </c>
      <c r="C23" s="610">
        <f t="shared" si="0"/>
        <v>6.8704514211551451E-2</v>
      </c>
      <c r="D23" s="623">
        <f>ORÇAMENTO!H103</f>
        <v>11960</v>
      </c>
      <c r="E23" s="631">
        <f t="shared" si="1"/>
        <v>0</v>
      </c>
      <c r="F23" s="627"/>
      <c r="G23" s="631">
        <f t="shared" si="1"/>
        <v>11960</v>
      </c>
      <c r="H23" s="611">
        <v>1</v>
      </c>
    </row>
    <row r="24" spans="1:8" s="555" customFormat="1" ht="24.95" customHeight="1">
      <c r="A24" s="565">
        <v>12</v>
      </c>
      <c r="B24" s="603" t="str">
        <f>ORÇAMENTO!C108</f>
        <v>ELEMENTOS DECORATIVOS</v>
      </c>
      <c r="C24" s="618">
        <f t="shared" si="0"/>
        <v>1.0327616620083618E-2</v>
      </c>
      <c r="D24" s="622">
        <f>ORÇAMENTO!H108</f>
        <v>1797.8191999999999</v>
      </c>
      <c r="E24" s="633">
        <f t="shared" si="1"/>
        <v>0</v>
      </c>
      <c r="F24" s="626"/>
      <c r="G24" s="633">
        <f t="shared" si="1"/>
        <v>1797.8191999999999</v>
      </c>
      <c r="H24" s="576">
        <v>1</v>
      </c>
    </row>
    <row r="25" spans="1:8" s="555" customFormat="1" ht="24.95" customHeight="1" thickBot="1">
      <c r="A25" s="613">
        <v>13</v>
      </c>
      <c r="B25" s="614" t="str">
        <f>ORÇAMENTO!C113</f>
        <v>SERVIÇOS COMPLEMENTARES</v>
      </c>
      <c r="C25" s="615">
        <f t="shared" si="0"/>
        <v>1.21394999963146E-2</v>
      </c>
      <c r="D25" s="624">
        <f>ORÇAMENTO!H113</f>
        <v>2113.2296999999999</v>
      </c>
      <c r="E25" s="632">
        <f t="shared" si="1"/>
        <v>0</v>
      </c>
      <c r="F25" s="629"/>
      <c r="G25" s="632">
        <f t="shared" si="1"/>
        <v>2113.2296999999999</v>
      </c>
      <c r="H25" s="616">
        <v>1</v>
      </c>
    </row>
    <row r="26" spans="1:8" s="536" customFormat="1" ht="8.1" customHeight="1" thickBot="1">
      <c r="A26" s="566"/>
      <c r="B26" s="617"/>
      <c r="C26" s="567"/>
      <c r="D26" s="568"/>
      <c r="E26" s="569"/>
      <c r="F26" s="570"/>
      <c r="G26" s="571"/>
      <c r="H26" s="570"/>
    </row>
    <row r="27" spans="1:8" s="555" customFormat="1" ht="24.95" customHeight="1">
      <c r="A27" s="619" t="s">
        <v>482</v>
      </c>
      <c r="B27" s="634"/>
      <c r="C27" s="636">
        <f>SUM(C13:C26)</f>
        <v>0.99999999999999989</v>
      </c>
      <c r="D27" s="637">
        <f>SUM(D13:D25)</f>
        <v>174078.8089</v>
      </c>
      <c r="E27" s="639">
        <f>SUM(E13:E25)</f>
        <v>85953.984299999982</v>
      </c>
      <c r="F27" s="575">
        <f>E27/D27</f>
        <v>0.49376477724739293</v>
      </c>
      <c r="G27" s="572">
        <f>SUM(G13:G25)</f>
        <v>88124.824599999993</v>
      </c>
      <c r="H27" s="575">
        <f>G27/D27</f>
        <v>0.50623522275260691</v>
      </c>
    </row>
    <row r="28" spans="1:8" s="555" customFormat="1" ht="24.95" customHeight="1" thickBot="1">
      <c r="A28" s="620" t="s">
        <v>483</v>
      </c>
      <c r="B28" s="635"/>
      <c r="C28" s="573">
        <f>D27</f>
        <v>174078.8089</v>
      </c>
      <c r="D28" s="638">
        <v>0</v>
      </c>
      <c r="E28" s="640">
        <f>E27</f>
        <v>85953.984299999982</v>
      </c>
      <c r="F28" s="577">
        <f>E28/C28</f>
        <v>0.49376477724739293</v>
      </c>
      <c r="G28" s="574">
        <f>G27+E28</f>
        <v>174078.80889999997</v>
      </c>
      <c r="H28" s="577">
        <f>G28/C28</f>
        <v>0.99999999999999978</v>
      </c>
    </row>
  </sheetData>
  <mergeCells count="23">
    <mergeCell ref="A27:B27"/>
    <mergeCell ref="A28:B28"/>
    <mergeCell ref="E6:H6"/>
    <mergeCell ref="E7:H7"/>
    <mergeCell ref="A6:B6"/>
    <mergeCell ref="A7:B7"/>
    <mergeCell ref="C6:D6"/>
    <mergeCell ref="C7:D7"/>
    <mergeCell ref="G9:H9"/>
    <mergeCell ref="E10:E11"/>
    <mergeCell ref="F10:F11"/>
    <mergeCell ref="G10:G11"/>
    <mergeCell ref="H10:H11"/>
    <mergeCell ref="A9:A11"/>
    <mergeCell ref="B9:B11"/>
    <mergeCell ref="C9:C11"/>
    <mergeCell ref="D9:D11"/>
    <mergeCell ref="E9:F9"/>
    <mergeCell ref="B1:D5"/>
    <mergeCell ref="E1:H1"/>
    <mergeCell ref="E2:H3"/>
    <mergeCell ref="E4:H4"/>
    <mergeCell ref="E5:H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3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X32"/>
  <sheetViews>
    <sheetView view="pageBreakPreview" zoomScale="96" zoomScaleSheetLayoutView="96" workbookViewId="0">
      <selection activeCell="L14" sqref="L14"/>
    </sheetView>
  </sheetViews>
  <sheetFormatPr defaultColWidth="11.42578125" defaultRowHeight="12.75"/>
  <cols>
    <col min="1" max="1" width="7" style="93" customWidth="1"/>
    <col min="2" max="3" width="3.5703125" style="93" customWidth="1"/>
    <col min="4" max="4" width="7.85546875" style="93" customWidth="1"/>
    <col min="5" max="5" width="21.140625" style="93" customWidth="1"/>
    <col min="6" max="6" width="7.140625" style="93" customWidth="1"/>
    <col min="7" max="7" width="11.85546875" style="93" bestFit="1" customWidth="1"/>
    <col min="8" max="8" width="6.7109375" style="93" customWidth="1"/>
    <col min="9" max="9" width="13.140625" style="93" customWidth="1"/>
    <col min="10" max="10" width="6.85546875" style="93" customWidth="1"/>
    <col min="11" max="11" width="12" style="93" customWidth="1"/>
    <col min="12" max="12" width="15.28515625" style="93" customWidth="1"/>
    <col min="13" max="13" width="15.140625" style="93" customWidth="1"/>
    <col min="14" max="14" width="16" style="93" customWidth="1"/>
    <col min="15" max="15" width="6.85546875" style="93" customWidth="1"/>
    <col min="16" max="16" width="12.7109375" style="93" customWidth="1"/>
    <col min="17" max="17" width="11" style="93" customWidth="1"/>
    <col min="18" max="18" width="6.28515625" style="93" customWidth="1"/>
    <col min="19" max="19" width="11" style="93" customWidth="1"/>
    <col min="20" max="20" width="7.140625" style="93" customWidth="1"/>
    <col min="21" max="21" width="11" style="93" customWidth="1"/>
    <col min="22" max="22" width="15.7109375" style="93" hidden="1" customWidth="1"/>
    <col min="23" max="23" width="14.85546875" style="93" hidden="1" customWidth="1"/>
    <col min="24" max="24" width="14.28515625" style="93" hidden="1" customWidth="1"/>
    <col min="25" max="250" width="11.42578125" style="93"/>
    <col min="251" max="251" width="7" style="93" customWidth="1"/>
    <col min="252" max="253" width="3.5703125" style="93" customWidth="1"/>
    <col min="254" max="254" width="7.85546875" style="93" customWidth="1"/>
    <col min="255" max="255" width="21.140625" style="93" customWidth="1"/>
    <col min="256" max="256" width="7.140625" style="93" customWidth="1"/>
    <col min="257" max="257" width="11.85546875" style="93" bestFit="1" customWidth="1"/>
    <col min="258" max="258" width="6.7109375" style="93" customWidth="1"/>
    <col min="259" max="259" width="13.140625" style="93" customWidth="1"/>
    <col min="260" max="260" width="6.85546875" style="93" customWidth="1"/>
    <col min="261" max="261" width="12.5703125" style="93" customWidth="1"/>
    <col min="262" max="262" width="6.42578125" style="93" customWidth="1"/>
    <col min="263" max="263" width="12.5703125" style="93" customWidth="1"/>
    <col min="264" max="264" width="7.140625" style="93" customWidth="1"/>
    <col min="265" max="265" width="13.140625" style="93" customWidth="1"/>
    <col min="266" max="266" width="6.85546875" style="93" customWidth="1"/>
    <col min="267" max="267" width="12" style="93" customWidth="1"/>
    <col min="268" max="268" width="15.28515625" style="93" customWidth="1"/>
    <col min="269" max="269" width="15.140625" style="93" customWidth="1"/>
    <col min="270" max="270" width="16" style="93" customWidth="1"/>
    <col min="271" max="271" width="6.85546875" style="93" customWidth="1"/>
    <col min="272" max="272" width="12.7109375" style="93" customWidth="1"/>
    <col min="273" max="273" width="11" style="93" customWidth="1"/>
    <col min="274" max="274" width="6.28515625" style="93" customWidth="1"/>
    <col min="275" max="275" width="11" style="93" customWidth="1"/>
    <col min="276" max="276" width="7.140625" style="93" customWidth="1"/>
    <col min="277" max="277" width="11" style="93" customWidth="1"/>
    <col min="278" max="280" width="0" style="93" hidden="1" customWidth="1"/>
    <col min="281" max="506" width="11.42578125" style="93"/>
    <col min="507" max="507" width="7" style="93" customWidth="1"/>
    <col min="508" max="509" width="3.5703125" style="93" customWidth="1"/>
    <col min="510" max="510" width="7.85546875" style="93" customWidth="1"/>
    <col min="511" max="511" width="21.140625" style="93" customWidth="1"/>
    <col min="512" max="512" width="7.140625" style="93" customWidth="1"/>
    <col min="513" max="513" width="11.85546875" style="93" bestFit="1" customWidth="1"/>
    <col min="514" max="514" width="6.7109375" style="93" customWidth="1"/>
    <col min="515" max="515" width="13.140625" style="93" customWidth="1"/>
    <col min="516" max="516" width="6.85546875" style="93" customWidth="1"/>
    <col min="517" max="517" width="12.5703125" style="93" customWidth="1"/>
    <col min="518" max="518" width="6.42578125" style="93" customWidth="1"/>
    <col min="519" max="519" width="12.5703125" style="93" customWidth="1"/>
    <col min="520" max="520" width="7.140625" style="93" customWidth="1"/>
    <col min="521" max="521" width="13.140625" style="93" customWidth="1"/>
    <col min="522" max="522" width="6.85546875" style="93" customWidth="1"/>
    <col min="523" max="523" width="12" style="93" customWidth="1"/>
    <col min="524" max="524" width="15.28515625" style="93" customWidth="1"/>
    <col min="525" max="525" width="15.140625" style="93" customWidth="1"/>
    <col min="526" max="526" width="16" style="93" customWidth="1"/>
    <col min="527" max="527" width="6.85546875" style="93" customWidth="1"/>
    <col min="528" max="528" width="12.7109375" style="93" customWidth="1"/>
    <col min="529" max="529" width="11" style="93" customWidth="1"/>
    <col min="530" max="530" width="6.28515625" style="93" customWidth="1"/>
    <col min="531" max="531" width="11" style="93" customWidth="1"/>
    <col min="532" max="532" width="7.140625" style="93" customWidth="1"/>
    <col min="533" max="533" width="11" style="93" customWidth="1"/>
    <col min="534" max="536" width="0" style="93" hidden="1" customWidth="1"/>
    <col min="537" max="762" width="11.42578125" style="93"/>
    <col min="763" max="763" width="7" style="93" customWidth="1"/>
    <col min="764" max="765" width="3.5703125" style="93" customWidth="1"/>
    <col min="766" max="766" width="7.85546875" style="93" customWidth="1"/>
    <col min="767" max="767" width="21.140625" style="93" customWidth="1"/>
    <col min="768" max="768" width="7.140625" style="93" customWidth="1"/>
    <col min="769" max="769" width="11.85546875" style="93" bestFit="1" customWidth="1"/>
    <col min="770" max="770" width="6.7109375" style="93" customWidth="1"/>
    <col min="771" max="771" width="13.140625" style="93" customWidth="1"/>
    <col min="772" max="772" width="6.85546875" style="93" customWidth="1"/>
    <col min="773" max="773" width="12.5703125" style="93" customWidth="1"/>
    <col min="774" max="774" width="6.42578125" style="93" customWidth="1"/>
    <col min="775" max="775" width="12.5703125" style="93" customWidth="1"/>
    <col min="776" max="776" width="7.140625" style="93" customWidth="1"/>
    <col min="777" max="777" width="13.140625" style="93" customWidth="1"/>
    <col min="778" max="778" width="6.85546875" style="93" customWidth="1"/>
    <col min="779" max="779" width="12" style="93" customWidth="1"/>
    <col min="780" max="780" width="15.28515625" style="93" customWidth="1"/>
    <col min="781" max="781" width="15.140625" style="93" customWidth="1"/>
    <col min="782" max="782" width="16" style="93" customWidth="1"/>
    <col min="783" max="783" width="6.85546875" style="93" customWidth="1"/>
    <col min="784" max="784" width="12.7109375" style="93" customWidth="1"/>
    <col min="785" max="785" width="11" style="93" customWidth="1"/>
    <col min="786" max="786" width="6.28515625" style="93" customWidth="1"/>
    <col min="787" max="787" width="11" style="93" customWidth="1"/>
    <col min="788" max="788" width="7.140625" style="93" customWidth="1"/>
    <col min="789" max="789" width="11" style="93" customWidth="1"/>
    <col min="790" max="792" width="0" style="93" hidden="1" customWidth="1"/>
    <col min="793" max="1018" width="11.42578125" style="93"/>
    <col min="1019" max="1019" width="7" style="93" customWidth="1"/>
    <col min="1020" max="1021" width="3.5703125" style="93" customWidth="1"/>
    <col min="1022" max="1022" width="7.85546875" style="93" customWidth="1"/>
    <col min="1023" max="1023" width="21.140625" style="93" customWidth="1"/>
    <col min="1024" max="1024" width="7.140625" style="93" customWidth="1"/>
    <col min="1025" max="1025" width="11.85546875" style="93" bestFit="1" customWidth="1"/>
    <col min="1026" max="1026" width="6.7109375" style="93" customWidth="1"/>
    <col min="1027" max="1027" width="13.140625" style="93" customWidth="1"/>
    <col min="1028" max="1028" width="6.85546875" style="93" customWidth="1"/>
    <col min="1029" max="1029" width="12.5703125" style="93" customWidth="1"/>
    <col min="1030" max="1030" width="6.42578125" style="93" customWidth="1"/>
    <col min="1031" max="1031" width="12.5703125" style="93" customWidth="1"/>
    <col min="1032" max="1032" width="7.140625" style="93" customWidth="1"/>
    <col min="1033" max="1033" width="13.140625" style="93" customWidth="1"/>
    <col min="1034" max="1034" width="6.85546875" style="93" customWidth="1"/>
    <col min="1035" max="1035" width="12" style="93" customWidth="1"/>
    <col min="1036" max="1036" width="15.28515625" style="93" customWidth="1"/>
    <col min="1037" max="1037" width="15.140625" style="93" customWidth="1"/>
    <col min="1038" max="1038" width="16" style="93" customWidth="1"/>
    <col min="1039" max="1039" width="6.85546875" style="93" customWidth="1"/>
    <col min="1040" max="1040" width="12.7109375" style="93" customWidth="1"/>
    <col min="1041" max="1041" width="11" style="93" customWidth="1"/>
    <col min="1042" max="1042" width="6.28515625" style="93" customWidth="1"/>
    <col min="1043" max="1043" width="11" style="93" customWidth="1"/>
    <col min="1044" max="1044" width="7.140625" style="93" customWidth="1"/>
    <col min="1045" max="1045" width="11" style="93" customWidth="1"/>
    <col min="1046" max="1048" width="0" style="93" hidden="1" customWidth="1"/>
    <col min="1049" max="1274" width="11.42578125" style="93"/>
    <col min="1275" max="1275" width="7" style="93" customWidth="1"/>
    <col min="1276" max="1277" width="3.5703125" style="93" customWidth="1"/>
    <col min="1278" max="1278" width="7.85546875" style="93" customWidth="1"/>
    <col min="1279" max="1279" width="21.140625" style="93" customWidth="1"/>
    <col min="1280" max="1280" width="7.140625" style="93" customWidth="1"/>
    <col min="1281" max="1281" width="11.85546875" style="93" bestFit="1" customWidth="1"/>
    <col min="1282" max="1282" width="6.7109375" style="93" customWidth="1"/>
    <col min="1283" max="1283" width="13.140625" style="93" customWidth="1"/>
    <col min="1284" max="1284" width="6.85546875" style="93" customWidth="1"/>
    <col min="1285" max="1285" width="12.5703125" style="93" customWidth="1"/>
    <col min="1286" max="1286" width="6.42578125" style="93" customWidth="1"/>
    <col min="1287" max="1287" width="12.5703125" style="93" customWidth="1"/>
    <col min="1288" max="1288" width="7.140625" style="93" customWidth="1"/>
    <col min="1289" max="1289" width="13.140625" style="93" customWidth="1"/>
    <col min="1290" max="1290" width="6.85546875" style="93" customWidth="1"/>
    <col min="1291" max="1291" width="12" style="93" customWidth="1"/>
    <col min="1292" max="1292" width="15.28515625" style="93" customWidth="1"/>
    <col min="1293" max="1293" width="15.140625" style="93" customWidth="1"/>
    <col min="1294" max="1294" width="16" style="93" customWidth="1"/>
    <col min="1295" max="1295" width="6.85546875" style="93" customWidth="1"/>
    <col min="1296" max="1296" width="12.7109375" style="93" customWidth="1"/>
    <col min="1297" max="1297" width="11" style="93" customWidth="1"/>
    <col min="1298" max="1298" width="6.28515625" style="93" customWidth="1"/>
    <col min="1299" max="1299" width="11" style="93" customWidth="1"/>
    <col min="1300" max="1300" width="7.140625" style="93" customWidth="1"/>
    <col min="1301" max="1301" width="11" style="93" customWidth="1"/>
    <col min="1302" max="1304" width="0" style="93" hidden="1" customWidth="1"/>
    <col min="1305" max="1530" width="11.42578125" style="93"/>
    <col min="1531" max="1531" width="7" style="93" customWidth="1"/>
    <col min="1532" max="1533" width="3.5703125" style="93" customWidth="1"/>
    <col min="1534" max="1534" width="7.85546875" style="93" customWidth="1"/>
    <col min="1535" max="1535" width="21.140625" style="93" customWidth="1"/>
    <col min="1536" max="1536" width="7.140625" style="93" customWidth="1"/>
    <col min="1537" max="1537" width="11.85546875" style="93" bestFit="1" customWidth="1"/>
    <col min="1538" max="1538" width="6.7109375" style="93" customWidth="1"/>
    <col min="1539" max="1539" width="13.140625" style="93" customWidth="1"/>
    <col min="1540" max="1540" width="6.85546875" style="93" customWidth="1"/>
    <col min="1541" max="1541" width="12.5703125" style="93" customWidth="1"/>
    <col min="1542" max="1542" width="6.42578125" style="93" customWidth="1"/>
    <col min="1543" max="1543" width="12.5703125" style="93" customWidth="1"/>
    <col min="1544" max="1544" width="7.140625" style="93" customWidth="1"/>
    <col min="1545" max="1545" width="13.140625" style="93" customWidth="1"/>
    <col min="1546" max="1546" width="6.85546875" style="93" customWidth="1"/>
    <col min="1547" max="1547" width="12" style="93" customWidth="1"/>
    <col min="1548" max="1548" width="15.28515625" style="93" customWidth="1"/>
    <col min="1549" max="1549" width="15.140625" style="93" customWidth="1"/>
    <col min="1550" max="1550" width="16" style="93" customWidth="1"/>
    <col min="1551" max="1551" width="6.85546875" style="93" customWidth="1"/>
    <col min="1552" max="1552" width="12.7109375" style="93" customWidth="1"/>
    <col min="1553" max="1553" width="11" style="93" customWidth="1"/>
    <col min="1554" max="1554" width="6.28515625" style="93" customWidth="1"/>
    <col min="1555" max="1555" width="11" style="93" customWidth="1"/>
    <col min="1556" max="1556" width="7.140625" style="93" customWidth="1"/>
    <col min="1557" max="1557" width="11" style="93" customWidth="1"/>
    <col min="1558" max="1560" width="0" style="93" hidden="1" customWidth="1"/>
    <col min="1561" max="1786" width="11.42578125" style="93"/>
    <col min="1787" max="1787" width="7" style="93" customWidth="1"/>
    <col min="1788" max="1789" width="3.5703125" style="93" customWidth="1"/>
    <col min="1790" max="1790" width="7.85546875" style="93" customWidth="1"/>
    <col min="1791" max="1791" width="21.140625" style="93" customWidth="1"/>
    <col min="1792" max="1792" width="7.140625" style="93" customWidth="1"/>
    <col min="1793" max="1793" width="11.85546875" style="93" bestFit="1" customWidth="1"/>
    <col min="1794" max="1794" width="6.7109375" style="93" customWidth="1"/>
    <col min="1795" max="1795" width="13.140625" style="93" customWidth="1"/>
    <col min="1796" max="1796" width="6.85546875" style="93" customWidth="1"/>
    <col min="1797" max="1797" width="12.5703125" style="93" customWidth="1"/>
    <col min="1798" max="1798" width="6.42578125" style="93" customWidth="1"/>
    <col min="1799" max="1799" width="12.5703125" style="93" customWidth="1"/>
    <col min="1800" max="1800" width="7.140625" style="93" customWidth="1"/>
    <col min="1801" max="1801" width="13.140625" style="93" customWidth="1"/>
    <col min="1802" max="1802" width="6.85546875" style="93" customWidth="1"/>
    <col min="1803" max="1803" width="12" style="93" customWidth="1"/>
    <col min="1804" max="1804" width="15.28515625" style="93" customWidth="1"/>
    <col min="1805" max="1805" width="15.140625" style="93" customWidth="1"/>
    <col min="1806" max="1806" width="16" style="93" customWidth="1"/>
    <col min="1807" max="1807" width="6.85546875" style="93" customWidth="1"/>
    <col min="1808" max="1808" width="12.7109375" style="93" customWidth="1"/>
    <col min="1809" max="1809" width="11" style="93" customWidth="1"/>
    <col min="1810" max="1810" width="6.28515625" style="93" customWidth="1"/>
    <col min="1811" max="1811" width="11" style="93" customWidth="1"/>
    <col min="1812" max="1812" width="7.140625" style="93" customWidth="1"/>
    <col min="1813" max="1813" width="11" style="93" customWidth="1"/>
    <col min="1814" max="1816" width="0" style="93" hidden="1" customWidth="1"/>
    <col min="1817" max="2042" width="11.42578125" style="93"/>
    <col min="2043" max="2043" width="7" style="93" customWidth="1"/>
    <col min="2044" max="2045" width="3.5703125" style="93" customWidth="1"/>
    <col min="2046" max="2046" width="7.85546875" style="93" customWidth="1"/>
    <col min="2047" max="2047" width="21.140625" style="93" customWidth="1"/>
    <col min="2048" max="2048" width="7.140625" style="93" customWidth="1"/>
    <col min="2049" max="2049" width="11.85546875" style="93" bestFit="1" customWidth="1"/>
    <col min="2050" max="2050" width="6.7109375" style="93" customWidth="1"/>
    <col min="2051" max="2051" width="13.140625" style="93" customWidth="1"/>
    <col min="2052" max="2052" width="6.85546875" style="93" customWidth="1"/>
    <col min="2053" max="2053" width="12.5703125" style="93" customWidth="1"/>
    <col min="2054" max="2054" width="6.42578125" style="93" customWidth="1"/>
    <col min="2055" max="2055" width="12.5703125" style="93" customWidth="1"/>
    <col min="2056" max="2056" width="7.140625" style="93" customWidth="1"/>
    <col min="2057" max="2057" width="13.140625" style="93" customWidth="1"/>
    <col min="2058" max="2058" width="6.85546875" style="93" customWidth="1"/>
    <col min="2059" max="2059" width="12" style="93" customWidth="1"/>
    <col min="2060" max="2060" width="15.28515625" style="93" customWidth="1"/>
    <col min="2061" max="2061" width="15.140625" style="93" customWidth="1"/>
    <col min="2062" max="2062" width="16" style="93" customWidth="1"/>
    <col min="2063" max="2063" width="6.85546875" style="93" customWidth="1"/>
    <col min="2064" max="2064" width="12.7109375" style="93" customWidth="1"/>
    <col min="2065" max="2065" width="11" style="93" customWidth="1"/>
    <col min="2066" max="2066" width="6.28515625" style="93" customWidth="1"/>
    <col min="2067" max="2067" width="11" style="93" customWidth="1"/>
    <col min="2068" max="2068" width="7.140625" style="93" customWidth="1"/>
    <col min="2069" max="2069" width="11" style="93" customWidth="1"/>
    <col min="2070" max="2072" width="0" style="93" hidden="1" customWidth="1"/>
    <col min="2073" max="2298" width="11.42578125" style="93"/>
    <col min="2299" max="2299" width="7" style="93" customWidth="1"/>
    <col min="2300" max="2301" width="3.5703125" style="93" customWidth="1"/>
    <col min="2302" max="2302" width="7.85546875" style="93" customWidth="1"/>
    <col min="2303" max="2303" width="21.140625" style="93" customWidth="1"/>
    <col min="2304" max="2304" width="7.140625" style="93" customWidth="1"/>
    <col min="2305" max="2305" width="11.85546875" style="93" bestFit="1" customWidth="1"/>
    <col min="2306" max="2306" width="6.7109375" style="93" customWidth="1"/>
    <col min="2307" max="2307" width="13.140625" style="93" customWidth="1"/>
    <col min="2308" max="2308" width="6.85546875" style="93" customWidth="1"/>
    <col min="2309" max="2309" width="12.5703125" style="93" customWidth="1"/>
    <col min="2310" max="2310" width="6.42578125" style="93" customWidth="1"/>
    <col min="2311" max="2311" width="12.5703125" style="93" customWidth="1"/>
    <col min="2312" max="2312" width="7.140625" style="93" customWidth="1"/>
    <col min="2313" max="2313" width="13.140625" style="93" customWidth="1"/>
    <col min="2314" max="2314" width="6.85546875" style="93" customWidth="1"/>
    <col min="2315" max="2315" width="12" style="93" customWidth="1"/>
    <col min="2316" max="2316" width="15.28515625" style="93" customWidth="1"/>
    <col min="2317" max="2317" width="15.140625" style="93" customWidth="1"/>
    <col min="2318" max="2318" width="16" style="93" customWidth="1"/>
    <col min="2319" max="2319" width="6.85546875" style="93" customWidth="1"/>
    <col min="2320" max="2320" width="12.7109375" style="93" customWidth="1"/>
    <col min="2321" max="2321" width="11" style="93" customWidth="1"/>
    <col min="2322" max="2322" width="6.28515625" style="93" customWidth="1"/>
    <col min="2323" max="2323" width="11" style="93" customWidth="1"/>
    <col min="2324" max="2324" width="7.140625" style="93" customWidth="1"/>
    <col min="2325" max="2325" width="11" style="93" customWidth="1"/>
    <col min="2326" max="2328" width="0" style="93" hidden="1" customWidth="1"/>
    <col min="2329" max="2554" width="11.42578125" style="93"/>
    <col min="2555" max="2555" width="7" style="93" customWidth="1"/>
    <col min="2556" max="2557" width="3.5703125" style="93" customWidth="1"/>
    <col min="2558" max="2558" width="7.85546875" style="93" customWidth="1"/>
    <col min="2559" max="2559" width="21.140625" style="93" customWidth="1"/>
    <col min="2560" max="2560" width="7.140625" style="93" customWidth="1"/>
    <col min="2561" max="2561" width="11.85546875" style="93" bestFit="1" customWidth="1"/>
    <col min="2562" max="2562" width="6.7109375" style="93" customWidth="1"/>
    <col min="2563" max="2563" width="13.140625" style="93" customWidth="1"/>
    <col min="2564" max="2564" width="6.85546875" style="93" customWidth="1"/>
    <col min="2565" max="2565" width="12.5703125" style="93" customWidth="1"/>
    <col min="2566" max="2566" width="6.42578125" style="93" customWidth="1"/>
    <col min="2567" max="2567" width="12.5703125" style="93" customWidth="1"/>
    <col min="2568" max="2568" width="7.140625" style="93" customWidth="1"/>
    <col min="2569" max="2569" width="13.140625" style="93" customWidth="1"/>
    <col min="2570" max="2570" width="6.85546875" style="93" customWidth="1"/>
    <col min="2571" max="2571" width="12" style="93" customWidth="1"/>
    <col min="2572" max="2572" width="15.28515625" style="93" customWidth="1"/>
    <col min="2573" max="2573" width="15.140625" style="93" customWidth="1"/>
    <col min="2574" max="2574" width="16" style="93" customWidth="1"/>
    <col min="2575" max="2575" width="6.85546875" style="93" customWidth="1"/>
    <col min="2576" max="2576" width="12.7109375" style="93" customWidth="1"/>
    <col min="2577" max="2577" width="11" style="93" customWidth="1"/>
    <col min="2578" max="2578" width="6.28515625" style="93" customWidth="1"/>
    <col min="2579" max="2579" width="11" style="93" customWidth="1"/>
    <col min="2580" max="2580" width="7.140625" style="93" customWidth="1"/>
    <col min="2581" max="2581" width="11" style="93" customWidth="1"/>
    <col min="2582" max="2584" width="0" style="93" hidden="1" customWidth="1"/>
    <col min="2585" max="2810" width="11.42578125" style="93"/>
    <col min="2811" max="2811" width="7" style="93" customWidth="1"/>
    <col min="2812" max="2813" width="3.5703125" style="93" customWidth="1"/>
    <col min="2814" max="2814" width="7.85546875" style="93" customWidth="1"/>
    <col min="2815" max="2815" width="21.140625" style="93" customWidth="1"/>
    <col min="2816" max="2816" width="7.140625" style="93" customWidth="1"/>
    <col min="2817" max="2817" width="11.85546875" style="93" bestFit="1" customWidth="1"/>
    <col min="2818" max="2818" width="6.7109375" style="93" customWidth="1"/>
    <col min="2819" max="2819" width="13.140625" style="93" customWidth="1"/>
    <col min="2820" max="2820" width="6.85546875" style="93" customWidth="1"/>
    <col min="2821" max="2821" width="12.5703125" style="93" customWidth="1"/>
    <col min="2822" max="2822" width="6.42578125" style="93" customWidth="1"/>
    <col min="2823" max="2823" width="12.5703125" style="93" customWidth="1"/>
    <col min="2824" max="2824" width="7.140625" style="93" customWidth="1"/>
    <col min="2825" max="2825" width="13.140625" style="93" customWidth="1"/>
    <col min="2826" max="2826" width="6.85546875" style="93" customWidth="1"/>
    <col min="2827" max="2827" width="12" style="93" customWidth="1"/>
    <col min="2828" max="2828" width="15.28515625" style="93" customWidth="1"/>
    <col min="2829" max="2829" width="15.140625" style="93" customWidth="1"/>
    <col min="2830" max="2830" width="16" style="93" customWidth="1"/>
    <col min="2831" max="2831" width="6.85546875" style="93" customWidth="1"/>
    <col min="2832" max="2832" width="12.7109375" style="93" customWidth="1"/>
    <col min="2833" max="2833" width="11" style="93" customWidth="1"/>
    <col min="2834" max="2834" width="6.28515625" style="93" customWidth="1"/>
    <col min="2835" max="2835" width="11" style="93" customWidth="1"/>
    <col min="2836" max="2836" width="7.140625" style="93" customWidth="1"/>
    <col min="2837" max="2837" width="11" style="93" customWidth="1"/>
    <col min="2838" max="2840" width="0" style="93" hidden="1" customWidth="1"/>
    <col min="2841" max="3066" width="11.42578125" style="93"/>
    <col min="3067" max="3067" width="7" style="93" customWidth="1"/>
    <col min="3068" max="3069" width="3.5703125" style="93" customWidth="1"/>
    <col min="3070" max="3070" width="7.85546875" style="93" customWidth="1"/>
    <col min="3071" max="3071" width="21.140625" style="93" customWidth="1"/>
    <col min="3072" max="3072" width="7.140625" style="93" customWidth="1"/>
    <col min="3073" max="3073" width="11.85546875" style="93" bestFit="1" customWidth="1"/>
    <col min="3074" max="3074" width="6.7109375" style="93" customWidth="1"/>
    <col min="3075" max="3075" width="13.140625" style="93" customWidth="1"/>
    <col min="3076" max="3076" width="6.85546875" style="93" customWidth="1"/>
    <col min="3077" max="3077" width="12.5703125" style="93" customWidth="1"/>
    <col min="3078" max="3078" width="6.42578125" style="93" customWidth="1"/>
    <col min="3079" max="3079" width="12.5703125" style="93" customWidth="1"/>
    <col min="3080" max="3080" width="7.140625" style="93" customWidth="1"/>
    <col min="3081" max="3081" width="13.140625" style="93" customWidth="1"/>
    <col min="3082" max="3082" width="6.85546875" style="93" customWidth="1"/>
    <col min="3083" max="3083" width="12" style="93" customWidth="1"/>
    <col min="3084" max="3084" width="15.28515625" style="93" customWidth="1"/>
    <col min="3085" max="3085" width="15.140625" style="93" customWidth="1"/>
    <col min="3086" max="3086" width="16" style="93" customWidth="1"/>
    <col min="3087" max="3087" width="6.85546875" style="93" customWidth="1"/>
    <col min="3088" max="3088" width="12.7109375" style="93" customWidth="1"/>
    <col min="3089" max="3089" width="11" style="93" customWidth="1"/>
    <col min="3090" max="3090" width="6.28515625" style="93" customWidth="1"/>
    <col min="3091" max="3091" width="11" style="93" customWidth="1"/>
    <col min="3092" max="3092" width="7.140625" style="93" customWidth="1"/>
    <col min="3093" max="3093" width="11" style="93" customWidth="1"/>
    <col min="3094" max="3096" width="0" style="93" hidden="1" customWidth="1"/>
    <col min="3097" max="3322" width="11.42578125" style="93"/>
    <col min="3323" max="3323" width="7" style="93" customWidth="1"/>
    <col min="3324" max="3325" width="3.5703125" style="93" customWidth="1"/>
    <col min="3326" max="3326" width="7.85546875" style="93" customWidth="1"/>
    <col min="3327" max="3327" width="21.140625" style="93" customWidth="1"/>
    <col min="3328" max="3328" width="7.140625" style="93" customWidth="1"/>
    <col min="3329" max="3329" width="11.85546875" style="93" bestFit="1" customWidth="1"/>
    <col min="3330" max="3330" width="6.7109375" style="93" customWidth="1"/>
    <col min="3331" max="3331" width="13.140625" style="93" customWidth="1"/>
    <col min="3332" max="3332" width="6.85546875" style="93" customWidth="1"/>
    <col min="3333" max="3333" width="12.5703125" style="93" customWidth="1"/>
    <col min="3334" max="3334" width="6.42578125" style="93" customWidth="1"/>
    <col min="3335" max="3335" width="12.5703125" style="93" customWidth="1"/>
    <col min="3336" max="3336" width="7.140625" style="93" customWidth="1"/>
    <col min="3337" max="3337" width="13.140625" style="93" customWidth="1"/>
    <col min="3338" max="3338" width="6.85546875" style="93" customWidth="1"/>
    <col min="3339" max="3339" width="12" style="93" customWidth="1"/>
    <col min="3340" max="3340" width="15.28515625" style="93" customWidth="1"/>
    <col min="3341" max="3341" width="15.140625" style="93" customWidth="1"/>
    <col min="3342" max="3342" width="16" style="93" customWidth="1"/>
    <col min="3343" max="3343" width="6.85546875" style="93" customWidth="1"/>
    <col min="3344" max="3344" width="12.7109375" style="93" customWidth="1"/>
    <col min="3345" max="3345" width="11" style="93" customWidth="1"/>
    <col min="3346" max="3346" width="6.28515625" style="93" customWidth="1"/>
    <col min="3347" max="3347" width="11" style="93" customWidth="1"/>
    <col min="3348" max="3348" width="7.140625" style="93" customWidth="1"/>
    <col min="3349" max="3349" width="11" style="93" customWidth="1"/>
    <col min="3350" max="3352" width="0" style="93" hidden="1" customWidth="1"/>
    <col min="3353" max="3578" width="11.42578125" style="93"/>
    <col min="3579" max="3579" width="7" style="93" customWidth="1"/>
    <col min="3580" max="3581" width="3.5703125" style="93" customWidth="1"/>
    <col min="3582" max="3582" width="7.85546875" style="93" customWidth="1"/>
    <col min="3583" max="3583" width="21.140625" style="93" customWidth="1"/>
    <col min="3584" max="3584" width="7.140625" style="93" customWidth="1"/>
    <col min="3585" max="3585" width="11.85546875" style="93" bestFit="1" customWidth="1"/>
    <col min="3586" max="3586" width="6.7109375" style="93" customWidth="1"/>
    <col min="3587" max="3587" width="13.140625" style="93" customWidth="1"/>
    <col min="3588" max="3588" width="6.85546875" style="93" customWidth="1"/>
    <col min="3589" max="3589" width="12.5703125" style="93" customWidth="1"/>
    <col min="3590" max="3590" width="6.42578125" style="93" customWidth="1"/>
    <col min="3591" max="3591" width="12.5703125" style="93" customWidth="1"/>
    <col min="3592" max="3592" width="7.140625" style="93" customWidth="1"/>
    <col min="3593" max="3593" width="13.140625" style="93" customWidth="1"/>
    <col min="3594" max="3594" width="6.85546875" style="93" customWidth="1"/>
    <col min="3595" max="3595" width="12" style="93" customWidth="1"/>
    <col min="3596" max="3596" width="15.28515625" style="93" customWidth="1"/>
    <col min="3597" max="3597" width="15.140625" style="93" customWidth="1"/>
    <col min="3598" max="3598" width="16" style="93" customWidth="1"/>
    <col min="3599" max="3599" width="6.85546875" style="93" customWidth="1"/>
    <col min="3600" max="3600" width="12.7109375" style="93" customWidth="1"/>
    <col min="3601" max="3601" width="11" style="93" customWidth="1"/>
    <col min="3602" max="3602" width="6.28515625" style="93" customWidth="1"/>
    <col min="3603" max="3603" width="11" style="93" customWidth="1"/>
    <col min="3604" max="3604" width="7.140625" style="93" customWidth="1"/>
    <col min="3605" max="3605" width="11" style="93" customWidth="1"/>
    <col min="3606" max="3608" width="0" style="93" hidden="1" customWidth="1"/>
    <col min="3609" max="3834" width="11.42578125" style="93"/>
    <col min="3835" max="3835" width="7" style="93" customWidth="1"/>
    <col min="3836" max="3837" width="3.5703125" style="93" customWidth="1"/>
    <col min="3838" max="3838" width="7.85546875" style="93" customWidth="1"/>
    <col min="3839" max="3839" width="21.140625" style="93" customWidth="1"/>
    <col min="3840" max="3840" width="7.140625" style="93" customWidth="1"/>
    <col min="3841" max="3841" width="11.85546875" style="93" bestFit="1" customWidth="1"/>
    <col min="3842" max="3842" width="6.7109375" style="93" customWidth="1"/>
    <col min="3843" max="3843" width="13.140625" style="93" customWidth="1"/>
    <col min="3844" max="3844" width="6.85546875" style="93" customWidth="1"/>
    <col min="3845" max="3845" width="12.5703125" style="93" customWidth="1"/>
    <col min="3846" max="3846" width="6.42578125" style="93" customWidth="1"/>
    <col min="3847" max="3847" width="12.5703125" style="93" customWidth="1"/>
    <col min="3848" max="3848" width="7.140625" style="93" customWidth="1"/>
    <col min="3849" max="3849" width="13.140625" style="93" customWidth="1"/>
    <col min="3850" max="3850" width="6.85546875" style="93" customWidth="1"/>
    <col min="3851" max="3851" width="12" style="93" customWidth="1"/>
    <col min="3852" max="3852" width="15.28515625" style="93" customWidth="1"/>
    <col min="3853" max="3853" width="15.140625" style="93" customWidth="1"/>
    <col min="3854" max="3854" width="16" style="93" customWidth="1"/>
    <col min="3855" max="3855" width="6.85546875" style="93" customWidth="1"/>
    <col min="3856" max="3856" width="12.7109375" style="93" customWidth="1"/>
    <col min="3857" max="3857" width="11" style="93" customWidth="1"/>
    <col min="3858" max="3858" width="6.28515625" style="93" customWidth="1"/>
    <col min="3859" max="3859" width="11" style="93" customWidth="1"/>
    <col min="3860" max="3860" width="7.140625" style="93" customWidth="1"/>
    <col min="3861" max="3861" width="11" style="93" customWidth="1"/>
    <col min="3862" max="3864" width="0" style="93" hidden="1" customWidth="1"/>
    <col min="3865" max="4090" width="11.42578125" style="93"/>
    <col min="4091" max="4091" width="7" style="93" customWidth="1"/>
    <col min="4092" max="4093" width="3.5703125" style="93" customWidth="1"/>
    <col min="4094" max="4094" width="7.85546875" style="93" customWidth="1"/>
    <col min="4095" max="4095" width="21.140625" style="93" customWidth="1"/>
    <col min="4096" max="4096" width="7.140625" style="93" customWidth="1"/>
    <col min="4097" max="4097" width="11.85546875" style="93" bestFit="1" customWidth="1"/>
    <col min="4098" max="4098" width="6.7109375" style="93" customWidth="1"/>
    <col min="4099" max="4099" width="13.140625" style="93" customWidth="1"/>
    <col min="4100" max="4100" width="6.85546875" style="93" customWidth="1"/>
    <col min="4101" max="4101" width="12.5703125" style="93" customWidth="1"/>
    <col min="4102" max="4102" width="6.42578125" style="93" customWidth="1"/>
    <col min="4103" max="4103" width="12.5703125" style="93" customWidth="1"/>
    <col min="4104" max="4104" width="7.140625" style="93" customWidth="1"/>
    <col min="4105" max="4105" width="13.140625" style="93" customWidth="1"/>
    <col min="4106" max="4106" width="6.85546875" style="93" customWidth="1"/>
    <col min="4107" max="4107" width="12" style="93" customWidth="1"/>
    <col min="4108" max="4108" width="15.28515625" style="93" customWidth="1"/>
    <col min="4109" max="4109" width="15.140625" style="93" customWidth="1"/>
    <col min="4110" max="4110" width="16" style="93" customWidth="1"/>
    <col min="4111" max="4111" width="6.85546875" style="93" customWidth="1"/>
    <col min="4112" max="4112" width="12.7109375" style="93" customWidth="1"/>
    <col min="4113" max="4113" width="11" style="93" customWidth="1"/>
    <col min="4114" max="4114" width="6.28515625" style="93" customWidth="1"/>
    <col min="4115" max="4115" width="11" style="93" customWidth="1"/>
    <col min="4116" max="4116" width="7.140625" style="93" customWidth="1"/>
    <col min="4117" max="4117" width="11" style="93" customWidth="1"/>
    <col min="4118" max="4120" width="0" style="93" hidden="1" customWidth="1"/>
    <col min="4121" max="4346" width="11.42578125" style="93"/>
    <col min="4347" max="4347" width="7" style="93" customWidth="1"/>
    <col min="4348" max="4349" width="3.5703125" style="93" customWidth="1"/>
    <col min="4350" max="4350" width="7.85546875" style="93" customWidth="1"/>
    <col min="4351" max="4351" width="21.140625" style="93" customWidth="1"/>
    <col min="4352" max="4352" width="7.140625" style="93" customWidth="1"/>
    <col min="4353" max="4353" width="11.85546875" style="93" bestFit="1" customWidth="1"/>
    <col min="4354" max="4354" width="6.7109375" style="93" customWidth="1"/>
    <col min="4355" max="4355" width="13.140625" style="93" customWidth="1"/>
    <col min="4356" max="4356" width="6.85546875" style="93" customWidth="1"/>
    <col min="4357" max="4357" width="12.5703125" style="93" customWidth="1"/>
    <col min="4358" max="4358" width="6.42578125" style="93" customWidth="1"/>
    <col min="4359" max="4359" width="12.5703125" style="93" customWidth="1"/>
    <col min="4360" max="4360" width="7.140625" style="93" customWidth="1"/>
    <col min="4361" max="4361" width="13.140625" style="93" customWidth="1"/>
    <col min="4362" max="4362" width="6.85546875" style="93" customWidth="1"/>
    <col min="4363" max="4363" width="12" style="93" customWidth="1"/>
    <col min="4364" max="4364" width="15.28515625" style="93" customWidth="1"/>
    <col min="4365" max="4365" width="15.140625" style="93" customWidth="1"/>
    <col min="4366" max="4366" width="16" style="93" customWidth="1"/>
    <col min="4367" max="4367" width="6.85546875" style="93" customWidth="1"/>
    <col min="4368" max="4368" width="12.7109375" style="93" customWidth="1"/>
    <col min="4369" max="4369" width="11" style="93" customWidth="1"/>
    <col min="4370" max="4370" width="6.28515625" style="93" customWidth="1"/>
    <col min="4371" max="4371" width="11" style="93" customWidth="1"/>
    <col min="4372" max="4372" width="7.140625" style="93" customWidth="1"/>
    <col min="4373" max="4373" width="11" style="93" customWidth="1"/>
    <col min="4374" max="4376" width="0" style="93" hidden="1" customWidth="1"/>
    <col min="4377" max="4602" width="11.42578125" style="93"/>
    <col min="4603" max="4603" width="7" style="93" customWidth="1"/>
    <col min="4604" max="4605" width="3.5703125" style="93" customWidth="1"/>
    <col min="4606" max="4606" width="7.85546875" style="93" customWidth="1"/>
    <col min="4607" max="4607" width="21.140625" style="93" customWidth="1"/>
    <col min="4608" max="4608" width="7.140625" style="93" customWidth="1"/>
    <col min="4609" max="4609" width="11.85546875" style="93" bestFit="1" customWidth="1"/>
    <col min="4610" max="4610" width="6.7109375" style="93" customWidth="1"/>
    <col min="4611" max="4611" width="13.140625" style="93" customWidth="1"/>
    <col min="4612" max="4612" width="6.85546875" style="93" customWidth="1"/>
    <col min="4613" max="4613" width="12.5703125" style="93" customWidth="1"/>
    <col min="4614" max="4614" width="6.42578125" style="93" customWidth="1"/>
    <col min="4615" max="4615" width="12.5703125" style="93" customWidth="1"/>
    <col min="4616" max="4616" width="7.140625" style="93" customWidth="1"/>
    <col min="4617" max="4617" width="13.140625" style="93" customWidth="1"/>
    <col min="4618" max="4618" width="6.85546875" style="93" customWidth="1"/>
    <col min="4619" max="4619" width="12" style="93" customWidth="1"/>
    <col min="4620" max="4620" width="15.28515625" style="93" customWidth="1"/>
    <col min="4621" max="4621" width="15.140625" style="93" customWidth="1"/>
    <col min="4622" max="4622" width="16" style="93" customWidth="1"/>
    <col min="4623" max="4623" width="6.85546875" style="93" customWidth="1"/>
    <col min="4624" max="4624" width="12.7109375" style="93" customWidth="1"/>
    <col min="4625" max="4625" width="11" style="93" customWidth="1"/>
    <col min="4626" max="4626" width="6.28515625" style="93" customWidth="1"/>
    <col min="4627" max="4627" width="11" style="93" customWidth="1"/>
    <col min="4628" max="4628" width="7.140625" style="93" customWidth="1"/>
    <col min="4629" max="4629" width="11" style="93" customWidth="1"/>
    <col min="4630" max="4632" width="0" style="93" hidden="1" customWidth="1"/>
    <col min="4633" max="4858" width="11.42578125" style="93"/>
    <col min="4859" max="4859" width="7" style="93" customWidth="1"/>
    <col min="4860" max="4861" width="3.5703125" style="93" customWidth="1"/>
    <col min="4862" max="4862" width="7.85546875" style="93" customWidth="1"/>
    <col min="4863" max="4863" width="21.140625" style="93" customWidth="1"/>
    <col min="4864" max="4864" width="7.140625" style="93" customWidth="1"/>
    <col min="4865" max="4865" width="11.85546875" style="93" bestFit="1" customWidth="1"/>
    <col min="4866" max="4866" width="6.7109375" style="93" customWidth="1"/>
    <col min="4867" max="4867" width="13.140625" style="93" customWidth="1"/>
    <col min="4868" max="4868" width="6.85546875" style="93" customWidth="1"/>
    <col min="4869" max="4869" width="12.5703125" style="93" customWidth="1"/>
    <col min="4870" max="4870" width="6.42578125" style="93" customWidth="1"/>
    <col min="4871" max="4871" width="12.5703125" style="93" customWidth="1"/>
    <col min="4872" max="4872" width="7.140625" style="93" customWidth="1"/>
    <col min="4873" max="4873" width="13.140625" style="93" customWidth="1"/>
    <col min="4874" max="4874" width="6.85546875" style="93" customWidth="1"/>
    <col min="4875" max="4875" width="12" style="93" customWidth="1"/>
    <col min="4876" max="4876" width="15.28515625" style="93" customWidth="1"/>
    <col min="4877" max="4877" width="15.140625" style="93" customWidth="1"/>
    <col min="4878" max="4878" width="16" style="93" customWidth="1"/>
    <col min="4879" max="4879" width="6.85546875" style="93" customWidth="1"/>
    <col min="4880" max="4880" width="12.7109375" style="93" customWidth="1"/>
    <col min="4881" max="4881" width="11" style="93" customWidth="1"/>
    <col min="4882" max="4882" width="6.28515625" style="93" customWidth="1"/>
    <col min="4883" max="4883" width="11" style="93" customWidth="1"/>
    <col min="4884" max="4884" width="7.140625" style="93" customWidth="1"/>
    <col min="4885" max="4885" width="11" style="93" customWidth="1"/>
    <col min="4886" max="4888" width="0" style="93" hidden="1" customWidth="1"/>
    <col min="4889" max="5114" width="11.42578125" style="93"/>
    <col min="5115" max="5115" width="7" style="93" customWidth="1"/>
    <col min="5116" max="5117" width="3.5703125" style="93" customWidth="1"/>
    <col min="5118" max="5118" width="7.85546875" style="93" customWidth="1"/>
    <col min="5119" max="5119" width="21.140625" style="93" customWidth="1"/>
    <col min="5120" max="5120" width="7.140625" style="93" customWidth="1"/>
    <col min="5121" max="5121" width="11.85546875" style="93" bestFit="1" customWidth="1"/>
    <col min="5122" max="5122" width="6.7109375" style="93" customWidth="1"/>
    <col min="5123" max="5123" width="13.140625" style="93" customWidth="1"/>
    <col min="5124" max="5124" width="6.85546875" style="93" customWidth="1"/>
    <col min="5125" max="5125" width="12.5703125" style="93" customWidth="1"/>
    <col min="5126" max="5126" width="6.42578125" style="93" customWidth="1"/>
    <col min="5127" max="5127" width="12.5703125" style="93" customWidth="1"/>
    <col min="5128" max="5128" width="7.140625" style="93" customWidth="1"/>
    <col min="5129" max="5129" width="13.140625" style="93" customWidth="1"/>
    <col min="5130" max="5130" width="6.85546875" style="93" customWidth="1"/>
    <col min="5131" max="5131" width="12" style="93" customWidth="1"/>
    <col min="5132" max="5132" width="15.28515625" style="93" customWidth="1"/>
    <col min="5133" max="5133" width="15.140625" style="93" customWidth="1"/>
    <col min="5134" max="5134" width="16" style="93" customWidth="1"/>
    <col min="5135" max="5135" width="6.85546875" style="93" customWidth="1"/>
    <col min="5136" max="5136" width="12.7109375" style="93" customWidth="1"/>
    <col min="5137" max="5137" width="11" style="93" customWidth="1"/>
    <col min="5138" max="5138" width="6.28515625" style="93" customWidth="1"/>
    <col min="5139" max="5139" width="11" style="93" customWidth="1"/>
    <col min="5140" max="5140" width="7.140625" style="93" customWidth="1"/>
    <col min="5141" max="5141" width="11" style="93" customWidth="1"/>
    <col min="5142" max="5144" width="0" style="93" hidden="1" customWidth="1"/>
    <col min="5145" max="5370" width="11.42578125" style="93"/>
    <col min="5371" max="5371" width="7" style="93" customWidth="1"/>
    <col min="5372" max="5373" width="3.5703125" style="93" customWidth="1"/>
    <col min="5374" max="5374" width="7.85546875" style="93" customWidth="1"/>
    <col min="5375" max="5375" width="21.140625" style="93" customWidth="1"/>
    <col min="5376" max="5376" width="7.140625" style="93" customWidth="1"/>
    <col min="5377" max="5377" width="11.85546875" style="93" bestFit="1" customWidth="1"/>
    <col min="5378" max="5378" width="6.7109375" style="93" customWidth="1"/>
    <col min="5379" max="5379" width="13.140625" style="93" customWidth="1"/>
    <col min="5380" max="5380" width="6.85546875" style="93" customWidth="1"/>
    <col min="5381" max="5381" width="12.5703125" style="93" customWidth="1"/>
    <col min="5382" max="5382" width="6.42578125" style="93" customWidth="1"/>
    <col min="5383" max="5383" width="12.5703125" style="93" customWidth="1"/>
    <col min="5384" max="5384" width="7.140625" style="93" customWidth="1"/>
    <col min="5385" max="5385" width="13.140625" style="93" customWidth="1"/>
    <col min="5386" max="5386" width="6.85546875" style="93" customWidth="1"/>
    <col min="5387" max="5387" width="12" style="93" customWidth="1"/>
    <col min="5388" max="5388" width="15.28515625" style="93" customWidth="1"/>
    <col min="5389" max="5389" width="15.140625" style="93" customWidth="1"/>
    <col min="5390" max="5390" width="16" style="93" customWidth="1"/>
    <col min="5391" max="5391" width="6.85546875" style="93" customWidth="1"/>
    <col min="5392" max="5392" width="12.7109375" style="93" customWidth="1"/>
    <col min="5393" max="5393" width="11" style="93" customWidth="1"/>
    <col min="5394" max="5394" width="6.28515625" style="93" customWidth="1"/>
    <col min="5395" max="5395" width="11" style="93" customWidth="1"/>
    <col min="5396" max="5396" width="7.140625" style="93" customWidth="1"/>
    <col min="5397" max="5397" width="11" style="93" customWidth="1"/>
    <col min="5398" max="5400" width="0" style="93" hidden="1" customWidth="1"/>
    <col min="5401" max="5626" width="11.42578125" style="93"/>
    <col min="5627" max="5627" width="7" style="93" customWidth="1"/>
    <col min="5628" max="5629" width="3.5703125" style="93" customWidth="1"/>
    <col min="5630" max="5630" width="7.85546875" style="93" customWidth="1"/>
    <col min="5631" max="5631" width="21.140625" style="93" customWidth="1"/>
    <col min="5632" max="5632" width="7.140625" style="93" customWidth="1"/>
    <col min="5633" max="5633" width="11.85546875" style="93" bestFit="1" customWidth="1"/>
    <col min="5634" max="5634" width="6.7109375" style="93" customWidth="1"/>
    <col min="5635" max="5635" width="13.140625" style="93" customWidth="1"/>
    <col min="5636" max="5636" width="6.85546875" style="93" customWidth="1"/>
    <col min="5637" max="5637" width="12.5703125" style="93" customWidth="1"/>
    <col min="5638" max="5638" width="6.42578125" style="93" customWidth="1"/>
    <col min="5639" max="5639" width="12.5703125" style="93" customWidth="1"/>
    <col min="5640" max="5640" width="7.140625" style="93" customWidth="1"/>
    <col min="5641" max="5641" width="13.140625" style="93" customWidth="1"/>
    <col min="5642" max="5642" width="6.85546875" style="93" customWidth="1"/>
    <col min="5643" max="5643" width="12" style="93" customWidth="1"/>
    <col min="5644" max="5644" width="15.28515625" style="93" customWidth="1"/>
    <col min="5645" max="5645" width="15.140625" style="93" customWidth="1"/>
    <col min="5646" max="5646" width="16" style="93" customWidth="1"/>
    <col min="5647" max="5647" width="6.85546875" style="93" customWidth="1"/>
    <col min="5648" max="5648" width="12.7109375" style="93" customWidth="1"/>
    <col min="5649" max="5649" width="11" style="93" customWidth="1"/>
    <col min="5650" max="5650" width="6.28515625" style="93" customWidth="1"/>
    <col min="5651" max="5651" width="11" style="93" customWidth="1"/>
    <col min="5652" max="5652" width="7.140625" style="93" customWidth="1"/>
    <col min="5653" max="5653" width="11" style="93" customWidth="1"/>
    <col min="5654" max="5656" width="0" style="93" hidden="1" customWidth="1"/>
    <col min="5657" max="5882" width="11.42578125" style="93"/>
    <col min="5883" max="5883" width="7" style="93" customWidth="1"/>
    <col min="5884" max="5885" width="3.5703125" style="93" customWidth="1"/>
    <col min="5886" max="5886" width="7.85546875" style="93" customWidth="1"/>
    <col min="5887" max="5887" width="21.140625" style="93" customWidth="1"/>
    <col min="5888" max="5888" width="7.140625" style="93" customWidth="1"/>
    <col min="5889" max="5889" width="11.85546875" style="93" bestFit="1" customWidth="1"/>
    <col min="5890" max="5890" width="6.7109375" style="93" customWidth="1"/>
    <col min="5891" max="5891" width="13.140625" style="93" customWidth="1"/>
    <col min="5892" max="5892" width="6.85546875" style="93" customWidth="1"/>
    <col min="5893" max="5893" width="12.5703125" style="93" customWidth="1"/>
    <col min="5894" max="5894" width="6.42578125" style="93" customWidth="1"/>
    <col min="5895" max="5895" width="12.5703125" style="93" customWidth="1"/>
    <col min="5896" max="5896" width="7.140625" style="93" customWidth="1"/>
    <col min="5897" max="5897" width="13.140625" style="93" customWidth="1"/>
    <col min="5898" max="5898" width="6.85546875" style="93" customWidth="1"/>
    <col min="5899" max="5899" width="12" style="93" customWidth="1"/>
    <col min="5900" max="5900" width="15.28515625" style="93" customWidth="1"/>
    <col min="5901" max="5901" width="15.140625" style="93" customWidth="1"/>
    <col min="5902" max="5902" width="16" style="93" customWidth="1"/>
    <col min="5903" max="5903" width="6.85546875" style="93" customWidth="1"/>
    <col min="5904" max="5904" width="12.7109375" style="93" customWidth="1"/>
    <col min="5905" max="5905" width="11" style="93" customWidth="1"/>
    <col min="5906" max="5906" width="6.28515625" style="93" customWidth="1"/>
    <col min="5907" max="5907" width="11" style="93" customWidth="1"/>
    <col min="5908" max="5908" width="7.140625" style="93" customWidth="1"/>
    <col min="5909" max="5909" width="11" style="93" customWidth="1"/>
    <col min="5910" max="5912" width="0" style="93" hidden="1" customWidth="1"/>
    <col min="5913" max="6138" width="11.42578125" style="93"/>
    <col min="6139" max="6139" width="7" style="93" customWidth="1"/>
    <col min="6140" max="6141" width="3.5703125" style="93" customWidth="1"/>
    <col min="6142" max="6142" width="7.85546875" style="93" customWidth="1"/>
    <col min="6143" max="6143" width="21.140625" style="93" customWidth="1"/>
    <col min="6144" max="6144" width="7.140625" style="93" customWidth="1"/>
    <col min="6145" max="6145" width="11.85546875" style="93" bestFit="1" customWidth="1"/>
    <col min="6146" max="6146" width="6.7109375" style="93" customWidth="1"/>
    <col min="6147" max="6147" width="13.140625" style="93" customWidth="1"/>
    <col min="6148" max="6148" width="6.85546875" style="93" customWidth="1"/>
    <col min="6149" max="6149" width="12.5703125" style="93" customWidth="1"/>
    <col min="6150" max="6150" width="6.42578125" style="93" customWidth="1"/>
    <col min="6151" max="6151" width="12.5703125" style="93" customWidth="1"/>
    <col min="6152" max="6152" width="7.140625" style="93" customWidth="1"/>
    <col min="6153" max="6153" width="13.140625" style="93" customWidth="1"/>
    <col min="6154" max="6154" width="6.85546875" style="93" customWidth="1"/>
    <col min="6155" max="6155" width="12" style="93" customWidth="1"/>
    <col min="6156" max="6156" width="15.28515625" style="93" customWidth="1"/>
    <col min="6157" max="6157" width="15.140625" style="93" customWidth="1"/>
    <col min="6158" max="6158" width="16" style="93" customWidth="1"/>
    <col min="6159" max="6159" width="6.85546875" style="93" customWidth="1"/>
    <col min="6160" max="6160" width="12.7109375" style="93" customWidth="1"/>
    <col min="6161" max="6161" width="11" style="93" customWidth="1"/>
    <col min="6162" max="6162" width="6.28515625" style="93" customWidth="1"/>
    <col min="6163" max="6163" width="11" style="93" customWidth="1"/>
    <col min="6164" max="6164" width="7.140625" style="93" customWidth="1"/>
    <col min="6165" max="6165" width="11" style="93" customWidth="1"/>
    <col min="6166" max="6168" width="0" style="93" hidden="1" customWidth="1"/>
    <col min="6169" max="6394" width="11.42578125" style="93"/>
    <col min="6395" max="6395" width="7" style="93" customWidth="1"/>
    <col min="6396" max="6397" width="3.5703125" style="93" customWidth="1"/>
    <col min="6398" max="6398" width="7.85546875" style="93" customWidth="1"/>
    <col min="6399" max="6399" width="21.140625" style="93" customWidth="1"/>
    <col min="6400" max="6400" width="7.140625" style="93" customWidth="1"/>
    <col min="6401" max="6401" width="11.85546875" style="93" bestFit="1" customWidth="1"/>
    <col min="6402" max="6402" width="6.7109375" style="93" customWidth="1"/>
    <col min="6403" max="6403" width="13.140625" style="93" customWidth="1"/>
    <col min="6404" max="6404" width="6.85546875" style="93" customWidth="1"/>
    <col min="6405" max="6405" width="12.5703125" style="93" customWidth="1"/>
    <col min="6406" max="6406" width="6.42578125" style="93" customWidth="1"/>
    <col min="6407" max="6407" width="12.5703125" style="93" customWidth="1"/>
    <col min="6408" max="6408" width="7.140625" style="93" customWidth="1"/>
    <col min="6409" max="6409" width="13.140625" style="93" customWidth="1"/>
    <col min="6410" max="6410" width="6.85546875" style="93" customWidth="1"/>
    <col min="6411" max="6411" width="12" style="93" customWidth="1"/>
    <col min="6412" max="6412" width="15.28515625" style="93" customWidth="1"/>
    <col min="6413" max="6413" width="15.140625" style="93" customWidth="1"/>
    <col min="6414" max="6414" width="16" style="93" customWidth="1"/>
    <col min="6415" max="6415" width="6.85546875" style="93" customWidth="1"/>
    <col min="6416" max="6416" width="12.7109375" style="93" customWidth="1"/>
    <col min="6417" max="6417" width="11" style="93" customWidth="1"/>
    <col min="6418" max="6418" width="6.28515625" style="93" customWidth="1"/>
    <col min="6419" max="6419" width="11" style="93" customWidth="1"/>
    <col min="6420" max="6420" width="7.140625" style="93" customWidth="1"/>
    <col min="6421" max="6421" width="11" style="93" customWidth="1"/>
    <col min="6422" max="6424" width="0" style="93" hidden="1" customWidth="1"/>
    <col min="6425" max="6650" width="11.42578125" style="93"/>
    <col min="6651" max="6651" width="7" style="93" customWidth="1"/>
    <col min="6652" max="6653" width="3.5703125" style="93" customWidth="1"/>
    <col min="6654" max="6654" width="7.85546875" style="93" customWidth="1"/>
    <col min="6655" max="6655" width="21.140625" style="93" customWidth="1"/>
    <col min="6656" max="6656" width="7.140625" style="93" customWidth="1"/>
    <col min="6657" max="6657" width="11.85546875" style="93" bestFit="1" customWidth="1"/>
    <col min="6658" max="6658" width="6.7109375" style="93" customWidth="1"/>
    <col min="6659" max="6659" width="13.140625" style="93" customWidth="1"/>
    <col min="6660" max="6660" width="6.85546875" style="93" customWidth="1"/>
    <col min="6661" max="6661" width="12.5703125" style="93" customWidth="1"/>
    <col min="6662" max="6662" width="6.42578125" style="93" customWidth="1"/>
    <col min="6663" max="6663" width="12.5703125" style="93" customWidth="1"/>
    <col min="6664" max="6664" width="7.140625" style="93" customWidth="1"/>
    <col min="6665" max="6665" width="13.140625" style="93" customWidth="1"/>
    <col min="6666" max="6666" width="6.85546875" style="93" customWidth="1"/>
    <col min="6667" max="6667" width="12" style="93" customWidth="1"/>
    <col min="6668" max="6668" width="15.28515625" style="93" customWidth="1"/>
    <col min="6669" max="6669" width="15.140625" style="93" customWidth="1"/>
    <col min="6670" max="6670" width="16" style="93" customWidth="1"/>
    <col min="6671" max="6671" width="6.85546875" style="93" customWidth="1"/>
    <col min="6672" max="6672" width="12.7109375" style="93" customWidth="1"/>
    <col min="6673" max="6673" width="11" style="93" customWidth="1"/>
    <col min="6674" max="6674" width="6.28515625" style="93" customWidth="1"/>
    <col min="6675" max="6675" width="11" style="93" customWidth="1"/>
    <col min="6676" max="6676" width="7.140625" style="93" customWidth="1"/>
    <col min="6677" max="6677" width="11" style="93" customWidth="1"/>
    <col min="6678" max="6680" width="0" style="93" hidden="1" customWidth="1"/>
    <col min="6681" max="6906" width="11.42578125" style="93"/>
    <col min="6907" max="6907" width="7" style="93" customWidth="1"/>
    <col min="6908" max="6909" width="3.5703125" style="93" customWidth="1"/>
    <col min="6910" max="6910" width="7.85546875" style="93" customWidth="1"/>
    <col min="6911" max="6911" width="21.140625" style="93" customWidth="1"/>
    <col min="6912" max="6912" width="7.140625" style="93" customWidth="1"/>
    <col min="6913" max="6913" width="11.85546875" style="93" bestFit="1" customWidth="1"/>
    <col min="6914" max="6914" width="6.7109375" style="93" customWidth="1"/>
    <col min="6915" max="6915" width="13.140625" style="93" customWidth="1"/>
    <col min="6916" max="6916" width="6.85546875" style="93" customWidth="1"/>
    <col min="6917" max="6917" width="12.5703125" style="93" customWidth="1"/>
    <col min="6918" max="6918" width="6.42578125" style="93" customWidth="1"/>
    <col min="6919" max="6919" width="12.5703125" style="93" customWidth="1"/>
    <col min="6920" max="6920" width="7.140625" style="93" customWidth="1"/>
    <col min="6921" max="6921" width="13.140625" style="93" customWidth="1"/>
    <col min="6922" max="6922" width="6.85546875" style="93" customWidth="1"/>
    <col min="6923" max="6923" width="12" style="93" customWidth="1"/>
    <col min="6924" max="6924" width="15.28515625" style="93" customWidth="1"/>
    <col min="6925" max="6925" width="15.140625" style="93" customWidth="1"/>
    <col min="6926" max="6926" width="16" style="93" customWidth="1"/>
    <col min="6927" max="6927" width="6.85546875" style="93" customWidth="1"/>
    <col min="6928" max="6928" width="12.7109375" style="93" customWidth="1"/>
    <col min="6929" max="6929" width="11" style="93" customWidth="1"/>
    <col min="6930" max="6930" width="6.28515625" style="93" customWidth="1"/>
    <col min="6931" max="6931" width="11" style="93" customWidth="1"/>
    <col min="6932" max="6932" width="7.140625" style="93" customWidth="1"/>
    <col min="6933" max="6933" width="11" style="93" customWidth="1"/>
    <col min="6934" max="6936" width="0" style="93" hidden="1" customWidth="1"/>
    <col min="6937" max="7162" width="11.42578125" style="93"/>
    <col min="7163" max="7163" width="7" style="93" customWidth="1"/>
    <col min="7164" max="7165" width="3.5703125" style="93" customWidth="1"/>
    <col min="7166" max="7166" width="7.85546875" style="93" customWidth="1"/>
    <col min="7167" max="7167" width="21.140625" style="93" customWidth="1"/>
    <col min="7168" max="7168" width="7.140625" style="93" customWidth="1"/>
    <col min="7169" max="7169" width="11.85546875" style="93" bestFit="1" customWidth="1"/>
    <col min="7170" max="7170" width="6.7109375" style="93" customWidth="1"/>
    <col min="7171" max="7171" width="13.140625" style="93" customWidth="1"/>
    <col min="7172" max="7172" width="6.85546875" style="93" customWidth="1"/>
    <col min="7173" max="7173" width="12.5703125" style="93" customWidth="1"/>
    <col min="7174" max="7174" width="6.42578125" style="93" customWidth="1"/>
    <col min="7175" max="7175" width="12.5703125" style="93" customWidth="1"/>
    <col min="7176" max="7176" width="7.140625" style="93" customWidth="1"/>
    <col min="7177" max="7177" width="13.140625" style="93" customWidth="1"/>
    <col min="7178" max="7178" width="6.85546875" style="93" customWidth="1"/>
    <col min="7179" max="7179" width="12" style="93" customWidth="1"/>
    <col min="7180" max="7180" width="15.28515625" style="93" customWidth="1"/>
    <col min="7181" max="7181" width="15.140625" style="93" customWidth="1"/>
    <col min="7182" max="7182" width="16" style="93" customWidth="1"/>
    <col min="7183" max="7183" width="6.85546875" style="93" customWidth="1"/>
    <col min="7184" max="7184" width="12.7109375" style="93" customWidth="1"/>
    <col min="7185" max="7185" width="11" style="93" customWidth="1"/>
    <col min="7186" max="7186" width="6.28515625" style="93" customWidth="1"/>
    <col min="7187" max="7187" width="11" style="93" customWidth="1"/>
    <col min="7188" max="7188" width="7.140625" style="93" customWidth="1"/>
    <col min="7189" max="7189" width="11" style="93" customWidth="1"/>
    <col min="7190" max="7192" width="0" style="93" hidden="1" customWidth="1"/>
    <col min="7193" max="7418" width="11.42578125" style="93"/>
    <col min="7419" max="7419" width="7" style="93" customWidth="1"/>
    <col min="7420" max="7421" width="3.5703125" style="93" customWidth="1"/>
    <col min="7422" max="7422" width="7.85546875" style="93" customWidth="1"/>
    <col min="7423" max="7423" width="21.140625" style="93" customWidth="1"/>
    <col min="7424" max="7424" width="7.140625" style="93" customWidth="1"/>
    <col min="7425" max="7425" width="11.85546875" style="93" bestFit="1" customWidth="1"/>
    <col min="7426" max="7426" width="6.7109375" style="93" customWidth="1"/>
    <col min="7427" max="7427" width="13.140625" style="93" customWidth="1"/>
    <col min="7428" max="7428" width="6.85546875" style="93" customWidth="1"/>
    <col min="7429" max="7429" width="12.5703125" style="93" customWidth="1"/>
    <col min="7430" max="7430" width="6.42578125" style="93" customWidth="1"/>
    <col min="7431" max="7431" width="12.5703125" style="93" customWidth="1"/>
    <col min="7432" max="7432" width="7.140625" style="93" customWidth="1"/>
    <col min="7433" max="7433" width="13.140625" style="93" customWidth="1"/>
    <col min="7434" max="7434" width="6.85546875" style="93" customWidth="1"/>
    <col min="7435" max="7435" width="12" style="93" customWidth="1"/>
    <col min="7436" max="7436" width="15.28515625" style="93" customWidth="1"/>
    <col min="7437" max="7437" width="15.140625" style="93" customWidth="1"/>
    <col min="7438" max="7438" width="16" style="93" customWidth="1"/>
    <col min="7439" max="7439" width="6.85546875" style="93" customWidth="1"/>
    <col min="7440" max="7440" width="12.7109375" style="93" customWidth="1"/>
    <col min="7441" max="7441" width="11" style="93" customWidth="1"/>
    <col min="7442" max="7442" width="6.28515625" style="93" customWidth="1"/>
    <col min="7443" max="7443" width="11" style="93" customWidth="1"/>
    <col min="7444" max="7444" width="7.140625" style="93" customWidth="1"/>
    <col min="7445" max="7445" width="11" style="93" customWidth="1"/>
    <col min="7446" max="7448" width="0" style="93" hidden="1" customWidth="1"/>
    <col min="7449" max="7674" width="11.42578125" style="93"/>
    <col min="7675" max="7675" width="7" style="93" customWidth="1"/>
    <col min="7676" max="7677" width="3.5703125" style="93" customWidth="1"/>
    <col min="7678" max="7678" width="7.85546875" style="93" customWidth="1"/>
    <col min="7679" max="7679" width="21.140625" style="93" customWidth="1"/>
    <col min="7680" max="7680" width="7.140625" style="93" customWidth="1"/>
    <col min="7681" max="7681" width="11.85546875" style="93" bestFit="1" customWidth="1"/>
    <col min="7682" max="7682" width="6.7109375" style="93" customWidth="1"/>
    <col min="7683" max="7683" width="13.140625" style="93" customWidth="1"/>
    <col min="7684" max="7684" width="6.85546875" style="93" customWidth="1"/>
    <col min="7685" max="7685" width="12.5703125" style="93" customWidth="1"/>
    <col min="7686" max="7686" width="6.42578125" style="93" customWidth="1"/>
    <col min="7687" max="7687" width="12.5703125" style="93" customWidth="1"/>
    <col min="7688" max="7688" width="7.140625" style="93" customWidth="1"/>
    <col min="7689" max="7689" width="13.140625" style="93" customWidth="1"/>
    <col min="7690" max="7690" width="6.85546875" style="93" customWidth="1"/>
    <col min="7691" max="7691" width="12" style="93" customWidth="1"/>
    <col min="7692" max="7692" width="15.28515625" style="93" customWidth="1"/>
    <col min="7693" max="7693" width="15.140625" style="93" customWidth="1"/>
    <col min="7694" max="7694" width="16" style="93" customWidth="1"/>
    <col min="7695" max="7695" width="6.85546875" style="93" customWidth="1"/>
    <col min="7696" max="7696" width="12.7109375" style="93" customWidth="1"/>
    <col min="7697" max="7697" width="11" style="93" customWidth="1"/>
    <col min="7698" max="7698" width="6.28515625" style="93" customWidth="1"/>
    <col min="7699" max="7699" width="11" style="93" customWidth="1"/>
    <col min="7700" max="7700" width="7.140625" style="93" customWidth="1"/>
    <col min="7701" max="7701" width="11" style="93" customWidth="1"/>
    <col min="7702" max="7704" width="0" style="93" hidden="1" customWidth="1"/>
    <col min="7705" max="7930" width="11.42578125" style="93"/>
    <col min="7931" max="7931" width="7" style="93" customWidth="1"/>
    <col min="7932" max="7933" width="3.5703125" style="93" customWidth="1"/>
    <col min="7934" max="7934" width="7.85546875" style="93" customWidth="1"/>
    <col min="7935" max="7935" width="21.140625" style="93" customWidth="1"/>
    <col min="7936" max="7936" width="7.140625" style="93" customWidth="1"/>
    <col min="7937" max="7937" width="11.85546875" style="93" bestFit="1" customWidth="1"/>
    <col min="7938" max="7938" width="6.7109375" style="93" customWidth="1"/>
    <col min="7939" max="7939" width="13.140625" style="93" customWidth="1"/>
    <col min="7940" max="7940" width="6.85546875" style="93" customWidth="1"/>
    <col min="7941" max="7941" width="12.5703125" style="93" customWidth="1"/>
    <col min="7942" max="7942" width="6.42578125" style="93" customWidth="1"/>
    <col min="7943" max="7943" width="12.5703125" style="93" customWidth="1"/>
    <col min="7944" max="7944" width="7.140625" style="93" customWidth="1"/>
    <col min="7945" max="7945" width="13.140625" style="93" customWidth="1"/>
    <col min="7946" max="7946" width="6.85546875" style="93" customWidth="1"/>
    <col min="7947" max="7947" width="12" style="93" customWidth="1"/>
    <col min="7948" max="7948" width="15.28515625" style="93" customWidth="1"/>
    <col min="7949" max="7949" width="15.140625" style="93" customWidth="1"/>
    <col min="7950" max="7950" width="16" style="93" customWidth="1"/>
    <col min="7951" max="7951" width="6.85546875" style="93" customWidth="1"/>
    <col min="7952" max="7952" width="12.7109375" style="93" customWidth="1"/>
    <col min="7953" max="7953" width="11" style="93" customWidth="1"/>
    <col min="7954" max="7954" width="6.28515625" style="93" customWidth="1"/>
    <col min="7955" max="7955" width="11" style="93" customWidth="1"/>
    <col min="7956" max="7956" width="7.140625" style="93" customWidth="1"/>
    <col min="7957" max="7957" width="11" style="93" customWidth="1"/>
    <col min="7958" max="7960" width="0" style="93" hidden="1" customWidth="1"/>
    <col min="7961" max="8186" width="11.42578125" style="93"/>
    <col min="8187" max="8187" width="7" style="93" customWidth="1"/>
    <col min="8188" max="8189" width="3.5703125" style="93" customWidth="1"/>
    <col min="8190" max="8190" width="7.85546875" style="93" customWidth="1"/>
    <col min="8191" max="8191" width="21.140625" style="93" customWidth="1"/>
    <col min="8192" max="8192" width="7.140625" style="93" customWidth="1"/>
    <col min="8193" max="8193" width="11.85546875" style="93" bestFit="1" customWidth="1"/>
    <col min="8194" max="8194" width="6.7109375" style="93" customWidth="1"/>
    <col min="8195" max="8195" width="13.140625" style="93" customWidth="1"/>
    <col min="8196" max="8196" width="6.85546875" style="93" customWidth="1"/>
    <col min="8197" max="8197" width="12.5703125" style="93" customWidth="1"/>
    <col min="8198" max="8198" width="6.42578125" style="93" customWidth="1"/>
    <col min="8199" max="8199" width="12.5703125" style="93" customWidth="1"/>
    <col min="8200" max="8200" width="7.140625" style="93" customWidth="1"/>
    <col min="8201" max="8201" width="13.140625" style="93" customWidth="1"/>
    <col min="8202" max="8202" width="6.85546875" style="93" customWidth="1"/>
    <col min="8203" max="8203" width="12" style="93" customWidth="1"/>
    <col min="8204" max="8204" width="15.28515625" style="93" customWidth="1"/>
    <col min="8205" max="8205" width="15.140625" style="93" customWidth="1"/>
    <col min="8206" max="8206" width="16" style="93" customWidth="1"/>
    <col min="8207" max="8207" width="6.85546875" style="93" customWidth="1"/>
    <col min="8208" max="8208" width="12.7109375" style="93" customWidth="1"/>
    <col min="8209" max="8209" width="11" style="93" customWidth="1"/>
    <col min="8210" max="8210" width="6.28515625" style="93" customWidth="1"/>
    <col min="8211" max="8211" width="11" style="93" customWidth="1"/>
    <col min="8212" max="8212" width="7.140625" style="93" customWidth="1"/>
    <col min="8213" max="8213" width="11" style="93" customWidth="1"/>
    <col min="8214" max="8216" width="0" style="93" hidden="1" customWidth="1"/>
    <col min="8217" max="8442" width="11.42578125" style="93"/>
    <col min="8443" max="8443" width="7" style="93" customWidth="1"/>
    <col min="8444" max="8445" width="3.5703125" style="93" customWidth="1"/>
    <col min="8446" max="8446" width="7.85546875" style="93" customWidth="1"/>
    <col min="8447" max="8447" width="21.140625" style="93" customWidth="1"/>
    <col min="8448" max="8448" width="7.140625" style="93" customWidth="1"/>
    <col min="8449" max="8449" width="11.85546875" style="93" bestFit="1" customWidth="1"/>
    <col min="8450" max="8450" width="6.7109375" style="93" customWidth="1"/>
    <col min="8451" max="8451" width="13.140625" style="93" customWidth="1"/>
    <col min="8452" max="8452" width="6.85546875" style="93" customWidth="1"/>
    <col min="8453" max="8453" width="12.5703125" style="93" customWidth="1"/>
    <col min="8454" max="8454" width="6.42578125" style="93" customWidth="1"/>
    <col min="8455" max="8455" width="12.5703125" style="93" customWidth="1"/>
    <col min="8456" max="8456" width="7.140625" style="93" customWidth="1"/>
    <col min="8457" max="8457" width="13.140625" style="93" customWidth="1"/>
    <col min="8458" max="8458" width="6.85546875" style="93" customWidth="1"/>
    <col min="8459" max="8459" width="12" style="93" customWidth="1"/>
    <col min="8460" max="8460" width="15.28515625" style="93" customWidth="1"/>
    <col min="8461" max="8461" width="15.140625" style="93" customWidth="1"/>
    <col min="8462" max="8462" width="16" style="93" customWidth="1"/>
    <col min="8463" max="8463" width="6.85546875" style="93" customWidth="1"/>
    <col min="8464" max="8464" width="12.7109375" style="93" customWidth="1"/>
    <col min="8465" max="8465" width="11" style="93" customWidth="1"/>
    <col min="8466" max="8466" width="6.28515625" style="93" customWidth="1"/>
    <col min="8467" max="8467" width="11" style="93" customWidth="1"/>
    <col min="8468" max="8468" width="7.140625" style="93" customWidth="1"/>
    <col min="8469" max="8469" width="11" style="93" customWidth="1"/>
    <col min="8470" max="8472" width="0" style="93" hidden="1" customWidth="1"/>
    <col min="8473" max="8698" width="11.42578125" style="93"/>
    <col min="8699" max="8699" width="7" style="93" customWidth="1"/>
    <col min="8700" max="8701" width="3.5703125" style="93" customWidth="1"/>
    <col min="8702" max="8702" width="7.85546875" style="93" customWidth="1"/>
    <col min="8703" max="8703" width="21.140625" style="93" customWidth="1"/>
    <col min="8704" max="8704" width="7.140625" style="93" customWidth="1"/>
    <col min="8705" max="8705" width="11.85546875" style="93" bestFit="1" customWidth="1"/>
    <col min="8706" max="8706" width="6.7109375" style="93" customWidth="1"/>
    <col min="8707" max="8707" width="13.140625" style="93" customWidth="1"/>
    <col min="8708" max="8708" width="6.85546875" style="93" customWidth="1"/>
    <col min="8709" max="8709" width="12.5703125" style="93" customWidth="1"/>
    <col min="8710" max="8710" width="6.42578125" style="93" customWidth="1"/>
    <col min="8711" max="8711" width="12.5703125" style="93" customWidth="1"/>
    <col min="8712" max="8712" width="7.140625" style="93" customWidth="1"/>
    <col min="8713" max="8713" width="13.140625" style="93" customWidth="1"/>
    <col min="8714" max="8714" width="6.85546875" style="93" customWidth="1"/>
    <col min="8715" max="8715" width="12" style="93" customWidth="1"/>
    <col min="8716" max="8716" width="15.28515625" style="93" customWidth="1"/>
    <col min="8717" max="8717" width="15.140625" style="93" customWidth="1"/>
    <col min="8718" max="8718" width="16" style="93" customWidth="1"/>
    <col min="8719" max="8719" width="6.85546875" style="93" customWidth="1"/>
    <col min="8720" max="8720" width="12.7109375" style="93" customWidth="1"/>
    <col min="8721" max="8721" width="11" style="93" customWidth="1"/>
    <col min="8722" max="8722" width="6.28515625" style="93" customWidth="1"/>
    <col min="8723" max="8723" width="11" style="93" customWidth="1"/>
    <col min="8724" max="8724" width="7.140625" style="93" customWidth="1"/>
    <col min="8725" max="8725" width="11" style="93" customWidth="1"/>
    <col min="8726" max="8728" width="0" style="93" hidden="1" customWidth="1"/>
    <col min="8729" max="8954" width="11.42578125" style="93"/>
    <col min="8955" max="8955" width="7" style="93" customWidth="1"/>
    <col min="8956" max="8957" width="3.5703125" style="93" customWidth="1"/>
    <col min="8958" max="8958" width="7.85546875" style="93" customWidth="1"/>
    <col min="8959" max="8959" width="21.140625" style="93" customWidth="1"/>
    <col min="8960" max="8960" width="7.140625" style="93" customWidth="1"/>
    <col min="8961" max="8961" width="11.85546875" style="93" bestFit="1" customWidth="1"/>
    <col min="8962" max="8962" width="6.7109375" style="93" customWidth="1"/>
    <col min="8963" max="8963" width="13.140625" style="93" customWidth="1"/>
    <col min="8964" max="8964" width="6.85546875" style="93" customWidth="1"/>
    <col min="8965" max="8965" width="12.5703125" style="93" customWidth="1"/>
    <col min="8966" max="8966" width="6.42578125" style="93" customWidth="1"/>
    <col min="8967" max="8967" width="12.5703125" style="93" customWidth="1"/>
    <col min="8968" max="8968" width="7.140625" style="93" customWidth="1"/>
    <col min="8969" max="8969" width="13.140625" style="93" customWidth="1"/>
    <col min="8970" max="8970" width="6.85546875" style="93" customWidth="1"/>
    <col min="8971" max="8971" width="12" style="93" customWidth="1"/>
    <col min="8972" max="8972" width="15.28515625" style="93" customWidth="1"/>
    <col min="8973" max="8973" width="15.140625" style="93" customWidth="1"/>
    <col min="8974" max="8974" width="16" style="93" customWidth="1"/>
    <col min="8975" max="8975" width="6.85546875" style="93" customWidth="1"/>
    <col min="8976" max="8976" width="12.7109375" style="93" customWidth="1"/>
    <col min="8977" max="8977" width="11" style="93" customWidth="1"/>
    <col min="8978" max="8978" width="6.28515625" style="93" customWidth="1"/>
    <col min="8979" max="8979" width="11" style="93" customWidth="1"/>
    <col min="8980" max="8980" width="7.140625" style="93" customWidth="1"/>
    <col min="8981" max="8981" width="11" style="93" customWidth="1"/>
    <col min="8982" max="8984" width="0" style="93" hidden="1" customWidth="1"/>
    <col min="8985" max="9210" width="11.42578125" style="93"/>
    <col min="9211" max="9211" width="7" style="93" customWidth="1"/>
    <col min="9212" max="9213" width="3.5703125" style="93" customWidth="1"/>
    <col min="9214" max="9214" width="7.85546875" style="93" customWidth="1"/>
    <col min="9215" max="9215" width="21.140625" style="93" customWidth="1"/>
    <col min="9216" max="9216" width="7.140625" style="93" customWidth="1"/>
    <col min="9217" max="9217" width="11.85546875" style="93" bestFit="1" customWidth="1"/>
    <col min="9218" max="9218" width="6.7109375" style="93" customWidth="1"/>
    <col min="9219" max="9219" width="13.140625" style="93" customWidth="1"/>
    <col min="9220" max="9220" width="6.85546875" style="93" customWidth="1"/>
    <col min="9221" max="9221" width="12.5703125" style="93" customWidth="1"/>
    <col min="9222" max="9222" width="6.42578125" style="93" customWidth="1"/>
    <col min="9223" max="9223" width="12.5703125" style="93" customWidth="1"/>
    <col min="9224" max="9224" width="7.140625" style="93" customWidth="1"/>
    <col min="9225" max="9225" width="13.140625" style="93" customWidth="1"/>
    <col min="9226" max="9226" width="6.85546875" style="93" customWidth="1"/>
    <col min="9227" max="9227" width="12" style="93" customWidth="1"/>
    <col min="9228" max="9228" width="15.28515625" style="93" customWidth="1"/>
    <col min="9229" max="9229" width="15.140625" style="93" customWidth="1"/>
    <col min="9230" max="9230" width="16" style="93" customWidth="1"/>
    <col min="9231" max="9231" width="6.85546875" style="93" customWidth="1"/>
    <col min="9232" max="9232" width="12.7109375" style="93" customWidth="1"/>
    <col min="9233" max="9233" width="11" style="93" customWidth="1"/>
    <col min="9234" max="9234" width="6.28515625" style="93" customWidth="1"/>
    <col min="9235" max="9235" width="11" style="93" customWidth="1"/>
    <col min="9236" max="9236" width="7.140625" style="93" customWidth="1"/>
    <col min="9237" max="9237" width="11" style="93" customWidth="1"/>
    <col min="9238" max="9240" width="0" style="93" hidden="1" customWidth="1"/>
    <col min="9241" max="9466" width="11.42578125" style="93"/>
    <col min="9467" max="9467" width="7" style="93" customWidth="1"/>
    <col min="9468" max="9469" width="3.5703125" style="93" customWidth="1"/>
    <col min="9470" max="9470" width="7.85546875" style="93" customWidth="1"/>
    <col min="9471" max="9471" width="21.140625" style="93" customWidth="1"/>
    <col min="9472" max="9472" width="7.140625" style="93" customWidth="1"/>
    <col min="9473" max="9473" width="11.85546875" style="93" bestFit="1" customWidth="1"/>
    <col min="9474" max="9474" width="6.7109375" style="93" customWidth="1"/>
    <col min="9475" max="9475" width="13.140625" style="93" customWidth="1"/>
    <col min="9476" max="9476" width="6.85546875" style="93" customWidth="1"/>
    <col min="9477" max="9477" width="12.5703125" style="93" customWidth="1"/>
    <col min="9478" max="9478" width="6.42578125" style="93" customWidth="1"/>
    <col min="9479" max="9479" width="12.5703125" style="93" customWidth="1"/>
    <col min="9480" max="9480" width="7.140625" style="93" customWidth="1"/>
    <col min="9481" max="9481" width="13.140625" style="93" customWidth="1"/>
    <col min="9482" max="9482" width="6.85546875" style="93" customWidth="1"/>
    <col min="9483" max="9483" width="12" style="93" customWidth="1"/>
    <col min="9484" max="9484" width="15.28515625" style="93" customWidth="1"/>
    <col min="9485" max="9485" width="15.140625" style="93" customWidth="1"/>
    <col min="9486" max="9486" width="16" style="93" customWidth="1"/>
    <col min="9487" max="9487" width="6.85546875" style="93" customWidth="1"/>
    <col min="9488" max="9488" width="12.7109375" style="93" customWidth="1"/>
    <col min="9489" max="9489" width="11" style="93" customWidth="1"/>
    <col min="9490" max="9490" width="6.28515625" style="93" customWidth="1"/>
    <col min="9491" max="9491" width="11" style="93" customWidth="1"/>
    <col min="9492" max="9492" width="7.140625" style="93" customWidth="1"/>
    <col min="9493" max="9493" width="11" style="93" customWidth="1"/>
    <col min="9494" max="9496" width="0" style="93" hidden="1" customWidth="1"/>
    <col min="9497" max="9722" width="11.42578125" style="93"/>
    <col min="9723" max="9723" width="7" style="93" customWidth="1"/>
    <col min="9724" max="9725" width="3.5703125" style="93" customWidth="1"/>
    <col min="9726" max="9726" width="7.85546875" style="93" customWidth="1"/>
    <col min="9727" max="9727" width="21.140625" style="93" customWidth="1"/>
    <col min="9728" max="9728" width="7.140625" style="93" customWidth="1"/>
    <col min="9729" max="9729" width="11.85546875" style="93" bestFit="1" customWidth="1"/>
    <col min="9730" max="9730" width="6.7109375" style="93" customWidth="1"/>
    <col min="9731" max="9731" width="13.140625" style="93" customWidth="1"/>
    <col min="9732" max="9732" width="6.85546875" style="93" customWidth="1"/>
    <col min="9733" max="9733" width="12.5703125" style="93" customWidth="1"/>
    <col min="9734" max="9734" width="6.42578125" style="93" customWidth="1"/>
    <col min="9735" max="9735" width="12.5703125" style="93" customWidth="1"/>
    <col min="9736" max="9736" width="7.140625" style="93" customWidth="1"/>
    <col min="9737" max="9737" width="13.140625" style="93" customWidth="1"/>
    <col min="9738" max="9738" width="6.85546875" style="93" customWidth="1"/>
    <col min="9739" max="9739" width="12" style="93" customWidth="1"/>
    <col min="9740" max="9740" width="15.28515625" style="93" customWidth="1"/>
    <col min="9741" max="9741" width="15.140625" style="93" customWidth="1"/>
    <col min="9742" max="9742" width="16" style="93" customWidth="1"/>
    <col min="9743" max="9743" width="6.85546875" style="93" customWidth="1"/>
    <col min="9744" max="9744" width="12.7109375" style="93" customWidth="1"/>
    <col min="9745" max="9745" width="11" style="93" customWidth="1"/>
    <col min="9746" max="9746" width="6.28515625" style="93" customWidth="1"/>
    <col min="9747" max="9747" width="11" style="93" customWidth="1"/>
    <col min="9748" max="9748" width="7.140625" style="93" customWidth="1"/>
    <col min="9749" max="9749" width="11" style="93" customWidth="1"/>
    <col min="9750" max="9752" width="0" style="93" hidden="1" customWidth="1"/>
    <col min="9753" max="9978" width="11.42578125" style="93"/>
    <col min="9979" max="9979" width="7" style="93" customWidth="1"/>
    <col min="9980" max="9981" width="3.5703125" style="93" customWidth="1"/>
    <col min="9982" max="9982" width="7.85546875" style="93" customWidth="1"/>
    <col min="9983" max="9983" width="21.140625" style="93" customWidth="1"/>
    <col min="9984" max="9984" width="7.140625" style="93" customWidth="1"/>
    <col min="9985" max="9985" width="11.85546875" style="93" bestFit="1" customWidth="1"/>
    <col min="9986" max="9986" width="6.7109375" style="93" customWidth="1"/>
    <col min="9987" max="9987" width="13.140625" style="93" customWidth="1"/>
    <col min="9988" max="9988" width="6.85546875" style="93" customWidth="1"/>
    <col min="9989" max="9989" width="12.5703125" style="93" customWidth="1"/>
    <col min="9990" max="9990" width="6.42578125" style="93" customWidth="1"/>
    <col min="9991" max="9991" width="12.5703125" style="93" customWidth="1"/>
    <col min="9992" max="9992" width="7.140625" style="93" customWidth="1"/>
    <col min="9993" max="9993" width="13.140625" style="93" customWidth="1"/>
    <col min="9994" max="9994" width="6.85546875" style="93" customWidth="1"/>
    <col min="9995" max="9995" width="12" style="93" customWidth="1"/>
    <col min="9996" max="9996" width="15.28515625" style="93" customWidth="1"/>
    <col min="9997" max="9997" width="15.140625" style="93" customWidth="1"/>
    <col min="9998" max="9998" width="16" style="93" customWidth="1"/>
    <col min="9999" max="9999" width="6.85546875" style="93" customWidth="1"/>
    <col min="10000" max="10000" width="12.7109375" style="93" customWidth="1"/>
    <col min="10001" max="10001" width="11" style="93" customWidth="1"/>
    <col min="10002" max="10002" width="6.28515625" style="93" customWidth="1"/>
    <col min="10003" max="10003" width="11" style="93" customWidth="1"/>
    <col min="10004" max="10004" width="7.140625" style="93" customWidth="1"/>
    <col min="10005" max="10005" width="11" style="93" customWidth="1"/>
    <col min="10006" max="10008" width="0" style="93" hidden="1" customWidth="1"/>
    <col min="10009" max="10234" width="11.42578125" style="93"/>
    <col min="10235" max="10235" width="7" style="93" customWidth="1"/>
    <col min="10236" max="10237" width="3.5703125" style="93" customWidth="1"/>
    <col min="10238" max="10238" width="7.85546875" style="93" customWidth="1"/>
    <col min="10239" max="10239" width="21.140625" style="93" customWidth="1"/>
    <col min="10240" max="10240" width="7.140625" style="93" customWidth="1"/>
    <col min="10241" max="10241" width="11.85546875" style="93" bestFit="1" customWidth="1"/>
    <col min="10242" max="10242" width="6.7109375" style="93" customWidth="1"/>
    <col min="10243" max="10243" width="13.140625" style="93" customWidth="1"/>
    <col min="10244" max="10244" width="6.85546875" style="93" customWidth="1"/>
    <col min="10245" max="10245" width="12.5703125" style="93" customWidth="1"/>
    <col min="10246" max="10246" width="6.42578125" style="93" customWidth="1"/>
    <col min="10247" max="10247" width="12.5703125" style="93" customWidth="1"/>
    <col min="10248" max="10248" width="7.140625" style="93" customWidth="1"/>
    <col min="10249" max="10249" width="13.140625" style="93" customWidth="1"/>
    <col min="10250" max="10250" width="6.85546875" style="93" customWidth="1"/>
    <col min="10251" max="10251" width="12" style="93" customWidth="1"/>
    <col min="10252" max="10252" width="15.28515625" style="93" customWidth="1"/>
    <col min="10253" max="10253" width="15.140625" style="93" customWidth="1"/>
    <col min="10254" max="10254" width="16" style="93" customWidth="1"/>
    <col min="10255" max="10255" width="6.85546875" style="93" customWidth="1"/>
    <col min="10256" max="10256" width="12.7109375" style="93" customWidth="1"/>
    <col min="10257" max="10257" width="11" style="93" customWidth="1"/>
    <col min="10258" max="10258" width="6.28515625" style="93" customWidth="1"/>
    <col min="10259" max="10259" width="11" style="93" customWidth="1"/>
    <col min="10260" max="10260" width="7.140625" style="93" customWidth="1"/>
    <col min="10261" max="10261" width="11" style="93" customWidth="1"/>
    <col min="10262" max="10264" width="0" style="93" hidden="1" customWidth="1"/>
    <col min="10265" max="10490" width="11.42578125" style="93"/>
    <col min="10491" max="10491" width="7" style="93" customWidth="1"/>
    <col min="10492" max="10493" width="3.5703125" style="93" customWidth="1"/>
    <col min="10494" max="10494" width="7.85546875" style="93" customWidth="1"/>
    <col min="10495" max="10495" width="21.140625" style="93" customWidth="1"/>
    <col min="10496" max="10496" width="7.140625" style="93" customWidth="1"/>
    <col min="10497" max="10497" width="11.85546875" style="93" bestFit="1" customWidth="1"/>
    <col min="10498" max="10498" width="6.7109375" style="93" customWidth="1"/>
    <col min="10499" max="10499" width="13.140625" style="93" customWidth="1"/>
    <col min="10500" max="10500" width="6.85546875" style="93" customWidth="1"/>
    <col min="10501" max="10501" width="12.5703125" style="93" customWidth="1"/>
    <col min="10502" max="10502" width="6.42578125" style="93" customWidth="1"/>
    <col min="10503" max="10503" width="12.5703125" style="93" customWidth="1"/>
    <col min="10504" max="10504" width="7.140625" style="93" customWidth="1"/>
    <col min="10505" max="10505" width="13.140625" style="93" customWidth="1"/>
    <col min="10506" max="10506" width="6.85546875" style="93" customWidth="1"/>
    <col min="10507" max="10507" width="12" style="93" customWidth="1"/>
    <col min="10508" max="10508" width="15.28515625" style="93" customWidth="1"/>
    <col min="10509" max="10509" width="15.140625" style="93" customWidth="1"/>
    <col min="10510" max="10510" width="16" style="93" customWidth="1"/>
    <col min="10511" max="10511" width="6.85546875" style="93" customWidth="1"/>
    <col min="10512" max="10512" width="12.7109375" style="93" customWidth="1"/>
    <col min="10513" max="10513" width="11" style="93" customWidth="1"/>
    <col min="10514" max="10514" width="6.28515625" style="93" customWidth="1"/>
    <col min="10515" max="10515" width="11" style="93" customWidth="1"/>
    <col min="10516" max="10516" width="7.140625" style="93" customWidth="1"/>
    <col min="10517" max="10517" width="11" style="93" customWidth="1"/>
    <col min="10518" max="10520" width="0" style="93" hidden="1" customWidth="1"/>
    <col min="10521" max="10746" width="11.42578125" style="93"/>
    <col min="10747" max="10747" width="7" style="93" customWidth="1"/>
    <col min="10748" max="10749" width="3.5703125" style="93" customWidth="1"/>
    <col min="10750" max="10750" width="7.85546875" style="93" customWidth="1"/>
    <col min="10751" max="10751" width="21.140625" style="93" customWidth="1"/>
    <col min="10752" max="10752" width="7.140625" style="93" customWidth="1"/>
    <col min="10753" max="10753" width="11.85546875" style="93" bestFit="1" customWidth="1"/>
    <col min="10754" max="10754" width="6.7109375" style="93" customWidth="1"/>
    <col min="10755" max="10755" width="13.140625" style="93" customWidth="1"/>
    <col min="10756" max="10756" width="6.85546875" style="93" customWidth="1"/>
    <col min="10757" max="10757" width="12.5703125" style="93" customWidth="1"/>
    <col min="10758" max="10758" width="6.42578125" style="93" customWidth="1"/>
    <col min="10759" max="10759" width="12.5703125" style="93" customWidth="1"/>
    <col min="10760" max="10760" width="7.140625" style="93" customWidth="1"/>
    <col min="10761" max="10761" width="13.140625" style="93" customWidth="1"/>
    <col min="10762" max="10762" width="6.85546875" style="93" customWidth="1"/>
    <col min="10763" max="10763" width="12" style="93" customWidth="1"/>
    <col min="10764" max="10764" width="15.28515625" style="93" customWidth="1"/>
    <col min="10765" max="10765" width="15.140625" style="93" customWidth="1"/>
    <col min="10766" max="10766" width="16" style="93" customWidth="1"/>
    <col min="10767" max="10767" width="6.85546875" style="93" customWidth="1"/>
    <col min="10768" max="10768" width="12.7109375" style="93" customWidth="1"/>
    <col min="10769" max="10769" width="11" style="93" customWidth="1"/>
    <col min="10770" max="10770" width="6.28515625" style="93" customWidth="1"/>
    <col min="10771" max="10771" width="11" style="93" customWidth="1"/>
    <col min="10772" max="10772" width="7.140625" style="93" customWidth="1"/>
    <col min="10773" max="10773" width="11" style="93" customWidth="1"/>
    <col min="10774" max="10776" width="0" style="93" hidden="1" customWidth="1"/>
    <col min="10777" max="11002" width="11.42578125" style="93"/>
    <col min="11003" max="11003" width="7" style="93" customWidth="1"/>
    <col min="11004" max="11005" width="3.5703125" style="93" customWidth="1"/>
    <col min="11006" max="11006" width="7.85546875" style="93" customWidth="1"/>
    <col min="11007" max="11007" width="21.140625" style="93" customWidth="1"/>
    <col min="11008" max="11008" width="7.140625" style="93" customWidth="1"/>
    <col min="11009" max="11009" width="11.85546875" style="93" bestFit="1" customWidth="1"/>
    <col min="11010" max="11010" width="6.7109375" style="93" customWidth="1"/>
    <col min="11011" max="11011" width="13.140625" style="93" customWidth="1"/>
    <col min="11012" max="11012" width="6.85546875" style="93" customWidth="1"/>
    <col min="11013" max="11013" width="12.5703125" style="93" customWidth="1"/>
    <col min="11014" max="11014" width="6.42578125" style="93" customWidth="1"/>
    <col min="11015" max="11015" width="12.5703125" style="93" customWidth="1"/>
    <col min="11016" max="11016" width="7.140625" style="93" customWidth="1"/>
    <col min="11017" max="11017" width="13.140625" style="93" customWidth="1"/>
    <col min="11018" max="11018" width="6.85546875" style="93" customWidth="1"/>
    <col min="11019" max="11019" width="12" style="93" customWidth="1"/>
    <col min="11020" max="11020" width="15.28515625" style="93" customWidth="1"/>
    <col min="11021" max="11021" width="15.140625" style="93" customWidth="1"/>
    <col min="11022" max="11022" width="16" style="93" customWidth="1"/>
    <col min="11023" max="11023" width="6.85546875" style="93" customWidth="1"/>
    <col min="11024" max="11024" width="12.7109375" style="93" customWidth="1"/>
    <col min="11025" max="11025" width="11" style="93" customWidth="1"/>
    <col min="11026" max="11026" width="6.28515625" style="93" customWidth="1"/>
    <col min="11027" max="11027" width="11" style="93" customWidth="1"/>
    <col min="11028" max="11028" width="7.140625" style="93" customWidth="1"/>
    <col min="11029" max="11029" width="11" style="93" customWidth="1"/>
    <col min="11030" max="11032" width="0" style="93" hidden="1" customWidth="1"/>
    <col min="11033" max="11258" width="11.42578125" style="93"/>
    <col min="11259" max="11259" width="7" style="93" customWidth="1"/>
    <col min="11260" max="11261" width="3.5703125" style="93" customWidth="1"/>
    <col min="11262" max="11262" width="7.85546875" style="93" customWidth="1"/>
    <col min="11263" max="11263" width="21.140625" style="93" customWidth="1"/>
    <col min="11264" max="11264" width="7.140625" style="93" customWidth="1"/>
    <col min="11265" max="11265" width="11.85546875" style="93" bestFit="1" customWidth="1"/>
    <col min="11266" max="11266" width="6.7109375" style="93" customWidth="1"/>
    <col min="11267" max="11267" width="13.140625" style="93" customWidth="1"/>
    <col min="11268" max="11268" width="6.85546875" style="93" customWidth="1"/>
    <col min="11269" max="11269" width="12.5703125" style="93" customWidth="1"/>
    <col min="11270" max="11270" width="6.42578125" style="93" customWidth="1"/>
    <col min="11271" max="11271" width="12.5703125" style="93" customWidth="1"/>
    <col min="11272" max="11272" width="7.140625" style="93" customWidth="1"/>
    <col min="11273" max="11273" width="13.140625" style="93" customWidth="1"/>
    <col min="11274" max="11274" width="6.85546875" style="93" customWidth="1"/>
    <col min="11275" max="11275" width="12" style="93" customWidth="1"/>
    <col min="11276" max="11276" width="15.28515625" style="93" customWidth="1"/>
    <col min="11277" max="11277" width="15.140625" style="93" customWidth="1"/>
    <col min="11278" max="11278" width="16" style="93" customWidth="1"/>
    <col min="11279" max="11279" width="6.85546875" style="93" customWidth="1"/>
    <col min="11280" max="11280" width="12.7109375" style="93" customWidth="1"/>
    <col min="11281" max="11281" width="11" style="93" customWidth="1"/>
    <col min="11282" max="11282" width="6.28515625" style="93" customWidth="1"/>
    <col min="11283" max="11283" width="11" style="93" customWidth="1"/>
    <col min="11284" max="11284" width="7.140625" style="93" customWidth="1"/>
    <col min="11285" max="11285" width="11" style="93" customWidth="1"/>
    <col min="11286" max="11288" width="0" style="93" hidden="1" customWidth="1"/>
    <col min="11289" max="11514" width="11.42578125" style="93"/>
    <col min="11515" max="11515" width="7" style="93" customWidth="1"/>
    <col min="11516" max="11517" width="3.5703125" style="93" customWidth="1"/>
    <col min="11518" max="11518" width="7.85546875" style="93" customWidth="1"/>
    <col min="11519" max="11519" width="21.140625" style="93" customWidth="1"/>
    <col min="11520" max="11520" width="7.140625" style="93" customWidth="1"/>
    <col min="11521" max="11521" width="11.85546875" style="93" bestFit="1" customWidth="1"/>
    <col min="11522" max="11522" width="6.7109375" style="93" customWidth="1"/>
    <col min="11523" max="11523" width="13.140625" style="93" customWidth="1"/>
    <col min="11524" max="11524" width="6.85546875" style="93" customWidth="1"/>
    <col min="11525" max="11525" width="12.5703125" style="93" customWidth="1"/>
    <col min="11526" max="11526" width="6.42578125" style="93" customWidth="1"/>
    <col min="11527" max="11527" width="12.5703125" style="93" customWidth="1"/>
    <col min="11528" max="11528" width="7.140625" style="93" customWidth="1"/>
    <col min="11529" max="11529" width="13.140625" style="93" customWidth="1"/>
    <col min="11530" max="11530" width="6.85546875" style="93" customWidth="1"/>
    <col min="11531" max="11531" width="12" style="93" customWidth="1"/>
    <col min="11532" max="11532" width="15.28515625" style="93" customWidth="1"/>
    <col min="11533" max="11533" width="15.140625" style="93" customWidth="1"/>
    <col min="11534" max="11534" width="16" style="93" customWidth="1"/>
    <col min="11535" max="11535" width="6.85546875" style="93" customWidth="1"/>
    <col min="11536" max="11536" width="12.7109375" style="93" customWidth="1"/>
    <col min="11537" max="11537" width="11" style="93" customWidth="1"/>
    <col min="11538" max="11538" width="6.28515625" style="93" customWidth="1"/>
    <col min="11539" max="11539" width="11" style="93" customWidth="1"/>
    <col min="11540" max="11540" width="7.140625" style="93" customWidth="1"/>
    <col min="11541" max="11541" width="11" style="93" customWidth="1"/>
    <col min="11542" max="11544" width="0" style="93" hidden="1" customWidth="1"/>
    <col min="11545" max="11770" width="11.42578125" style="93"/>
    <col min="11771" max="11771" width="7" style="93" customWidth="1"/>
    <col min="11772" max="11773" width="3.5703125" style="93" customWidth="1"/>
    <col min="11774" max="11774" width="7.85546875" style="93" customWidth="1"/>
    <col min="11775" max="11775" width="21.140625" style="93" customWidth="1"/>
    <col min="11776" max="11776" width="7.140625" style="93" customWidth="1"/>
    <col min="11777" max="11777" width="11.85546875" style="93" bestFit="1" customWidth="1"/>
    <col min="11778" max="11778" width="6.7109375" style="93" customWidth="1"/>
    <col min="11779" max="11779" width="13.140625" style="93" customWidth="1"/>
    <col min="11780" max="11780" width="6.85546875" style="93" customWidth="1"/>
    <col min="11781" max="11781" width="12.5703125" style="93" customWidth="1"/>
    <col min="11782" max="11782" width="6.42578125" style="93" customWidth="1"/>
    <col min="11783" max="11783" width="12.5703125" style="93" customWidth="1"/>
    <col min="11784" max="11784" width="7.140625" style="93" customWidth="1"/>
    <col min="11785" max="11785" width="13.140625" style="93" customWidth="1"/>
    <col min="11786" max="11786" width="6.85546875" style="93" customWidth="1"/>
    <col min="11787" max="11787" width="12" style="93" customWidth="1"/>
    <col min="11788" max="11788" width="15.28515625" style="93" customWidth="1"/>
    <col min="11789" max="11789" width="15.140625" style="93" customWidth="1"/>
    <col min="11790" max="11790" width="16" style="93" customWidth="1"/>
    <col min="11791" max="11791" width="6.85546875" style="93" customWidth="1"/>
    <col min="11792" max="11792" width="12.7109375" style="93" customWidth="1"/>
    <col min="11793" max="11793" width="11" style="93" customWidth="1"/>
    <col min="11794" max="11794" width="6.28515625" style="93" customWidth="1"/>
    <col min="11795" max="11795" width="11" style="93" customWidth="1"/>
    <col min="11796" max="11796" width="7.140625" style="93" customWidth="1"/>
    <col min="11797" max="11797" width="11" style="93" customWidth="1"/>
    <col min="11798" max="11800" width="0" style="93" hidden="1" customWidth="1"/>
    <col min="11801" max="12026" width="11.42578125" style="93"/>
    <col min="12027" max="12027" width="7" style="93" customWidth="1"/>
    <col min="12028" max="12029" width="3.5703125" style="93" customWidth="1"/>
    <col min="12030" max="12030" width="7.85546875" style="93" customWidth="1"/>
    <col min="12031" max="12031" width="21.140625" style="93" customWidth="1"/>
    <col min="12032" max="12032" width="7.140625" style="93" customWidth="1"/>
    <col min="12033" max="12033" width="11.85546875" style="93" bestFit="1" customWidth="1"/>
    <col min="12034" max="12034" width="6.7109375" style="93" customWidth="1"/>
    <col min="12035" max="12035" width="13.140625" style="93" customWidth="1"/>
    <col min="12036" max="12036" width="6.85546875" style="93" customWidth="1"/>
    <col min="12037" max="12037" width="12.5703125" style="93" customWidth="1"/>
    <col min="12038" max="12038" width="6.42578125" style="93" customWidth="1"/>
    <col min="12039" max="12039" width="12.5703125" style="93" customWidth="1"/>
    <col min="12040" max="12040" width="7.140625" style="93" customWidth="1"/>
    <col min="12041" max="12041" width="13.140625" style="93" customWidth="1"/>
    <col min="12042" max="12042" width="6.85546875" style="93" customWidth="1"/>
    <col min="12043" max="12043" width="12" style="93" customWidth="1"/>
    <col min="12044" max="12044" width="15.28515625" style="93" customWidth="1"/>
    <col min="12045" max="12045" width="15.140625" style="93" customWidth="1"/>
    <col min="12046" max="12046" width="16" style="93" customWidth="1"/>
    <col min="12047" max="12047" width="6.85546875" style="93" customWidth="1"/>
    <col min="12048" max="12048" width="12.7109375" style="93" customWidth="1"/>
    <col min="12049" max="12049" width="11" style="93" customWidth="1"/>
    <col min="12050" max="12050" width="6.28515625" style="93" customWidth="1"/>
    <col min="12051" max="12051" width="11" style="93" customWidth="1"/>
    <col min="12052" max="12052" width="7.140625" style="93" customWidth="1"/>
    <col min="12053" max="12053" width="11" style="93" customWidth="1"/>
    <col min="12054" max="12056" width="0" style="93" hidden="1" customWidth="1"/>
    <col min="12057" max="12282" width="11.42578125" style="93"/>
    <col min="12283" max="12283" width="7" style="93" customWidth="1"/>
    <col min="12284" max="12285" width="3.5703125" style="93" customWidth="1"/>
    <col min="12286" max="12286" width="7.85546875" style="93" customWidth="1"/>
    <col min="12287" max="12287" width="21.140625" style="93" customWidth="1"/>
    <col min="12288" max="12288" width="7.140625" style="93" customWidth="1"/>
    <col min="12289" max="12289" width="11.85546875" style="93" bestFit="1" customWidth="1"/>
    <col min="12290" max="12290" width="6.7109375" style="93" customWidth="1"/>
    <col min="12291" max="12291" width="13.140625" style="93" customWidth="1"/>
    <col min="12292" max="12292" width="6.85546875" style="93" customWidth="1"/>
    <col min="12293" max="12293" width="12.5703125" style="93" customWidth="1"/>
    <col min="12294" max="12294" width="6.42578125" style="93" customWidth="1"/>
    <col min="12295" max="12295" width="12.5703125" style="93" customWidth="1"/>
    <col min="12296" max="12296" width="7.140625" style="93" customWidth="1"/>
    <col min="12297" max="12297" width="13.140625" style="93" customWidth="1"/>
    <col min="12298" max="12298" width="6.85546875" style="93" customWidth="1"/>
    <col min="12299" max="12299" width="12" style="93" customWidth="1"/>
    <col min="12300" max="12300" width="15.28515625" style="93" customWidth="1"/>
    <col min="12301" max="12301" width="15.140625" style="93" customWidth="1"/>
    <col min="12302" max="12302" width="16" style="93" customWidth="1"/>
    <col min="12303" max="12303" width="6.85546875" style="93" customWidth="1"/>
    <col min="12304" max="12304" width="12.7109375" style="93" customWidth="1"/>
    <col min="12305" max="12305" width="11" style="93" customWidth="1"/>
    <col min="12306" max="12306" width="6.28515625" style="93" customWidth="1"/>
    <col min="12307" max="12307" width="11" style="93" customWidth="1"/>
    <col min="12308" max="12308" width="7.140625" style="93" customWidth="1"/>
    <col min="12309" max="12309" width="11" style="93" customWidth="1"/>
    <col min="12310" max="12312" width="0" style="93" hidden="1" customWidth="1"/>
    <col min="12313" max="12538" width="11.42578125" style="93"/>
    <col min="12539" max="12539" width="7" style="93" customWidth="1"/>
    <col min="12540" max="12541" width="3.5703125" style="93" customWidth="1"/>
    <col min="12542" max="12542" width="7.85546875" style="93" customWidth="1"/>
    <col min="12543" max="12543" width="21.140625" style="93" customWidth="1"/>
    <col min="12544" max="12544" width="7.140625" style="93" customWidth="1"/>
    <col min="12545" max="12545" width="11.85546875" style="93" bestFit="1" customWidth="1"/>
    <col min="12546" max="12546" width="6.7109375" style="93" customWidth="1"/>
    <col min="12547" max="12547" width="13.140625" style="93" customWidth="1"/>
    <col min="12548" max="12548" width="6.85546875" style="93" customWidth="1"/>
    <col min="12549" max="12549" width="12.5703125" style="93" customWidth="1"/>
    <col min="12550" max="12550" width="6.42578125" style="93" customWidth="1"/>
    <col min="12551" max="12551" width="12.5703125" style="93" customWidth="1"/>
    <col min="12552" max="12552" width="7.140625" style="93" customWidth="1"/>
    <col min="12553" max="12553" width="13.140625" style="93" customWidth="1"/>
    <col min="12554" max="12554" width="6.85546875" style="93" customWidth="1"/>
    <col min="12555" max="12555" width="12" style="93" customWidth="1"/>
    <col min="12556" max="12556" width="15.28515625" style="93" customWidth="1"/>
    <col min="12557" max="12557" width="15.140625" style="93" customWidth="1"/>
    <col min="12558" max="12558" width="16" style="93" customWidth="1"/>
    <col min="12559" max="12559" width="6.85546875" style="93" customWidth="1"/>
    <col min="12560" max="12560" width="12.7109375" style="93" customWidth="1"/>
    <col min="12561" max="12561" width="11" style="93" customWidth="1"/>
    <col min="12562" max="12562" width="6.28515625" style="93" customWidth="1"/>
    <col min="12563" max="12563" width="11" style="93" customWidth="1"/>
    <col min="12564" max="12564" width="7.140625" style="93" customWidth="1"/>
    <col min="12565" max="12565" width="11" style="93" customWidth="1"/>
    <col min="12566" max="12568" width="0" style="93" hidden="1" customWidth="1"/>
    <col min="12569" max="12794" width="11.42578125" style="93"/>
    <col min="12795" max="12795" width="7" style="93" customWidth="1"/>
    <col min="12796" max="12797" width="3.5703125" style="93" customWidth="1"/>
    <col min="12798" max="12798" width="7.85546875" style="93" customWidth="1"/>
    <col min="12799" max="12799" width="21.140625" style="93" customWidth="1"/>
    <col min="12800" max="12800" width="7.140625" style="93" customWidth="1"/>
    <col min="12801" max="12801" width="11.85546875" style="93" bestFit="1" customWidth="1"/>
    <col min="12802" max="12802" width="6.7109375" style="93" customWidth="1"/>
    <col min="12803" max="12803" width="13.140625" style="93" customWidth="1"/>
    <col min="12804" max="12804" width="6.85546875" style="93" customWidth="1"/>
    <col min="12805" max="12805" width="12.5703125" style="93" customWidth="1"/>
    <col min="12806" max="12806" width="6.42578125" style="93" customWidth="1"/>
    <col min="12807" max="12807" width="12.5703125" style="93" customWidth="1"/>
    <col min="12808" max="12808" width="7.140625" style="93" customWidth="1"/>
    <col min="12809" max="12809" width="13.140625" style="93" customWidth="1"/>
    <col min="12810" max="12810" width="6.85546875" style="93" customWidth="1"/>
    <col min="12811" max="12811" width="12" style="93" customWidth="1"/>
    <col min="12812" max="12812" width="15.28515625" style="93" customWidth="1"/>
    <col min="12813" max="12813" width="15.140625" style="93" customWidth="1"/>
    <col min="12814" max="12814" width="16" style="93" customWidth="1"/>
    <col min="12815" max="12815" width="6.85546875" style="93" customWidth="1"/>
    <col min="12816" max="12816" width="12.7109375" style="93" customWidth="1"/>
    <col min="12817" max="12817" width="11" style="93" customWidth="1"/>
    <col min="12818" max="12818" width="6.28515625" style="93" customWidth="1"/>
    <col min="12819" max="12819" width="11" style="93" customWidth="1"/>
    <col min="12820" max="12820" width="7.140625" style="93" customWidth="1"/>
    <col min="12821" max="12821" width="11" style="93" customWidth="1"/>
    <col min="12822" max="12824" width="0" style="93" hidden="1" customWidth="1"/>
    <col min="12825" max="13050" width="11.42578125" style="93"/>
    <col min="13051" max="13051" width="7" style="93" customWidth="1"/>
    <col min="13052" max="13053" width="3.5703125" style="93" customWidth="1"/>
    <col min="13054" max="13054" width="7.85546875" style="93" customWidth="1"/>
    <col min="13055" max="13055" width="21.140625" style="93" customWidth="1"/>
    <col min="13056" max="13056" width="7.140625" style="93" customWidth="1"/>
    <col min="13057" max="13057" width="11.85546875" style="93" bestFit="1" customWidth="1"/>
    <col min="13058" max="13058" width="6.7109375" style="93" customWidth="1"/>
    <col min="13059" max="13059" width="13.140625" style="93" customWidth="1"/>
    <col min="13060" max="13060" width="6.85546875" style="93" customWidth="1"/>
    <col min="13061" max="13061" width="12.5703125" style="93" customWidth="1"/>
    <col min="13062" max="13062" width="6.42578125" style="93" customWidth="1"/>
    <col min="13063" max="13063" width="12.5703125" style="93" customWidth="1"/>
    <col min="13064" max="13064" width="7.140625" style="93" customWidth="1"/>
    <col min="13065" max="13065" width="13.140625" style="93" customWidth="1"/>
    <col min="13066" max="13066" width="6.85546875" style="93" customWidth="1"/>
    <col min="13067" max="13067" width="12" style="93" customWidth="1"/>
    <col min="13068" max="13068" width="15.28515625" style="93" customWidth="1"/>
    <col min="13069" max="13069" width="15.140625" style="93" customWidth="1"/>
    <col min="13070" max="13070" width="16" style="93" customWidth="1"/>
    <col min="13071" max="13071" width="6.85546875" style="93" customWidth="1"/>
    <col min="13072" max="13072" width="12.7109375" style="93" customWidth="1"/>
    <col min="13073" max="13073" width="11" style="93" customWidth="1"/>
    <col min="13074" max="13074" width="6.28515625" style="93" customWidth="1"/>
    <col min="13075" max="13075" width="11" style="93" customWidth="1"/>
    <col min="13076" max="13076" width="7.140625" style="93" customWidth="1"/>
    <col min="13077" max="13077" width="11" style="93" customWidth="1"/>
    <col min="13078" max="13080" width="0" style="93" hidden="1" customWidth="1"/>
    <col min="13081" max="13306" width="11.42578125" style="93"/>
    <col min="13307" max="13307" width="7" style="93" customWidth="1"/>
    <col min="13308" max="13309" width="3.5703125" style="93" customWidth="1"/>
    <col min="13310" max="13310" width="7.85546875" style="93" customWidth="1"/>
    <col min="13311" max="13311" width="21.140625" style="93" customWidth="1"/>
    <col min="13312" max="13312" width="7.140625" style="93" customWidth="1"/>
    <col min="13313" max="13313" width="11.85546875" style="93" bestFit="1" customWidth="1"/>
    <col min="13314" max="13314" width="6.7109375" style="93" customWidth="1"/>
    <col min="13315" max="13315" width="13.140625" style="93" customWidth="1"/>
    <col min="13316" max="13316" width="6.85546875" style="93" customWidth="1"/>
    <col min="13317" max="13317" width="12.5703125" style="93" customWidth="1"/>
    <col min="13318" max="13318" width="6.42578125" style="93" customWidth="1"/>
    <col min="13319" max="13319" width="12.5703125" style="93" customWidth="1"/>
    <col min="13320" max="13320" width="7.140625" style="93" customWidth="1"/>
    <col min="13321" max="13321" width="13.140625" style="93" customWidth="1"/>
    <col min="13322" max="13322" width="6.85546875" style="93" customWidth="1"/>
    <col min="13323" max="13323" width="12" style="93" customWidth="1"/>
    <col min="13324" max="13324" width="15.28515625" style="93" customWidth="1"/>
    <col min="13325" max="13325" width="15.140625" style="93" customWidth="1"/>
    <col min="13326" max="13326" width="16" style="93" customWidth="1"/>
    <col min="13327" max="13327" width="6.85546875" style="93" customWidth="1"/>
    <col min="13328" max="13328" width="12.7109375" style="93" customWidth="1"/>
    <col min="13329" max="13329" width="11" style="93" customWidth="1"/>
    <col min="13330" max="13330" width="6.28515625" style="93" customWidth="1"/>
    <col min="13331" max="13331" width="11" style="93" customWidth="1"/>
    <col min="13332" max="13332" width="7.140625" style="93" customWidth="1"/>
    <col min="13333" max="13333" width="11" style="93" customWidth="1"/>
    <col min="13334" max="13336" width="0" style="93" hidden="1" customWidth="1"/>
    <col min="13337" max="13562" width="11.42578125" style="93"/>
    <col min="13563" max="13563" width="7" style="93" customWidth="1"/>
    <col min="13564" max="13565" width="3.5703125" style="93" customWidth="1"/>
    <col min="13566" max="13566" width="7.85546875" style="93" customWidth="1"/>
    <col min="13567" max="13567" width="21.140625" style="93" customWidth="1"/>
    <col min="13568" max="13568" width="7.140625" style="93" customWidth="1"/>
    <col min="13569" max="13569" width="11.85546875" style="93" bestFit="1" customWidth="1"/>
    <col min="13570" max="13570" width="6.7109375" style="93" customWidth="1"/>
    <col min="13571" max="13571" width="13.140625" style="93" customWidth="1"/>
    <col min="13572" max="13572" width="6.85546875" style="93" customWidth="1"/>
    <col min="13573" max="13573" width="12.5703125" style="93" customWidth="1"/>
    <col min="13574" max="13574" width="6.42578125" style="93" customWidth="1"/>
    <col min="13575" max="13575" width="12.5703125" style="93" customWidth="1"/>
    <col min="13576" max="13576" width="7.140625" style="93" customWidth="1"/>
    <col min="13577" max="13577" width="13.140625" style="93" customWidth="1"/>
    <col min="13578" max="13578" width="6.85546875" style="93" customWidth="1"/>
    <col min="13579" max="13579" width="12" style="93" customWidth="1"/>
    <col min="13580" max="13580" width="15.28515625" style="93" customWidth="1"/>
    <col min="13581" max="13581" width="15.140625" style="93" customWidth="1"/>
    <col min="13582" max="13582" width="16" style="93" customWidth="1"/>
    <col min="13583" max="13583" width="6.85546875" style="93" customWidth="1"/>
    <col min="13584" max="13584" width="12.7109375" style="93" customWidth="1"/>
    <col min="13585" max="13585" width="11" style="93" customWidth="1"/>
    <col min="13586" max="13586" width="6.28515625" style="93" customWidth="1"/>
    <col min="13587" max="13587" width="11" style="93" customWidth="1"/>
    <col min="13588" max="13588" width="7.140625" style="93" customWidth="1"/>
    <col min="13589" max="13589" width="11" style="93" customWidth="1"/>
    <col min="13590" max="13592" width="0" style="93" hidden="1" customWidth="1"/>
    <col min="13593" max="13818" width="11.42578125" style="93"/>
    <col min="13819" max="13819" width="7" style="93" customWidth="1"/>
    <col min="13820" max="13821" width="3.5703125" style="93" customWidth="1"/>
    <col min="13822" max="13822" width="7.85546875" style="93" customWidth="1"/>
    <col min="13823" max="13823" width="21.140625" style="93" customWidth="1"/>
    <col min="13824" max="13824" width="7.140625" style="93" customWidth="1"/>
    <col min="13825" max="13825" width="11.85546875" style="93" bestFit="1" customWidth="1"/>
    <col min="13826" max="13826" width="6.7109375" style="93" customWidth="1"/>
    <col min="13827" max="13827" width="13.140625" style="93" customWidth="1"/>
    <col min="13828" max="13828" width="6.85546875" style="93" customWidth="1"/>
    <col min="13829" max="13829" width="12.5703125" style="93" customWidth="1"/>
    <col min="13830" max="13830" width="6.42578125" style="93" customWidth="1"/>
    <col min="13831" max="13831" width="12.5703125" style="93" customWidth="1"/>
    <col min="13832" max="13832" width="7.140625" style="93" customWidth="1"/>
    <col min="13833" max="13833" width="13.140625" style="93" customWidth="1"/>
    <col min="13834" max="13834" width="6.85546875" style="93" customWidth="1"/>
    <col min="13835" max="13835" width="12" style="93" customWidth="1"/>
    <col min="13836" max="13836" width="15.28515625" style="93" customWidth="1"/>
    <col min="13837" max="13837" width="15.140625" style="93" customWidth="1"/>
    <col min="13838" max="13838" width="16" style="93" customWidth="1"/>
    <col min="13839" max="13839" width="6.85546875" style="93" customWidth="1"/>
    <col min="13840" max="13840" width="12.7109375" style="93" customWidth="1"/>
    <col min="13841" max="13841" width="11" style="93" customWidth="1"/>
    <col min="13842" max="13842" width="6.28515625" style="93" customWidth="1"/>
    <col min="13843" max="13843" width="11" style="93" customWidth="1"/>
    <col min="13844" max="13844" width="7.140625" style="93" customWidth="1"/>
    <col min="13845" max="13845" width="11" style="93" customWidth="1"/>
    <col min="13846" max="13848" width="0" style="93" hidden="1" customWidth="1"/>
    <col min="13849" max="14074" width="11.42578125" style="93"/>
    <col min="14075" max="14075" width="7" style="93" customWidth="1"/>
    <col min="14076" max="14077" width="3.5703125" style="93" customWidth="1"/>
    <col min="14078" max="14078" width="7.85546875" style="93" customWidth="1"/>
    <col min="14079" max="14079" width="21.140625" style="93" customWidth="1"/>
    <col min="14080" max="14080" width="7.140625" style="93" customWidth="1"/>
    <col min="14081" max="14081" width="11.85546875" style="93" bestFit="1" customWidth="1"/>
    <col min="14082" max="14082" width="6.7109375" style="93" customWidth="1"/>
    <col min="14083" max="14083" width="13.140625" style="93" customWidth="1"/>
    <col min="14084" max="14084" width="6.85546875" style="93" customWidth="1"/>
    <col min="14085" max="14085" width="12.5703125" style="93" customWidth="1"/>
    <col min="14086" max="14086" width="6.42578125" style="93" customWidth="1"/>
    <col min="14087" max="14087" width="12.5703125" style="93" customWidth="1"/>
    <col min="14088" max="14088" width="7.140625" style="93" customWidth="1"/>
    <col min="14089" max="14089" width="13.140625" style="93" customWidth="1"/>
    <col min="14090" max="14090" width="6.85546875" style="93" customWidth="1"/>
    <col min="14091" max="14091" width="12" style="93" customWidth="1"/>
    <col min="14092" max="14092" width="15.28515625" style="93" customWidth="1"/>
    <col min="14093" max="14093" width="15.140625" style="93" customWidth="1"/>
    <col min="14094" max="14094" width="16" style="93" customWidth="1"/>
    <col min="14095" max="14095" width="6.85546875" style="93" customWidth="1"/>
    <col min="14096" max="14096" width="12.7109375" style="93" customWidth="1"/>
    <col min="14097" max="14097" width="11" style="93" customWidth="1"/>
    <col min="14098" max="14098" width="6.28515625" style="93" customWidth="1"/>
    <col min="14099" max="14099" width="11" style="93" customWidth="1"/>
    <col min="14100" max="14100" width="7.140625" style="93" customWidth="1"/>
    <col min="14101" max="14101" width="11" style="93" customWidth="1"/>
    <col min="14102" max="14104" width="0" style="93" hidden="1" customWidth="1"/>
    <col min="14105" max="14330" width="11.42578125" style="93"/>
    <col min="14331" max="14331" width="7" style="93" customWidth="1"/>
    <col min="14332" max="14333" width="3.5703125" style="93" customWidth="1"/>
    <col min="14334" max="14334" width="7.85546875" style="93" customWidth="1"/>
    <col min="14335" max="14335" width="21.140625" style="93" customWidth="1"/>
    <col min="14336" max="14336" width="7.140625" style="93" customWidth="1"/>
    <col min="14337" max="14337" width="11.85546875" style="93" bestFit="1" customWidth="1"/>
    <col min="14338" max="14338" width="6.7109375" style="93" customWidth="1"/>
    <col min="14339" max="14339" width="13.140625" style="93" customWidth="1"/>
    <col min="14340" max="14340" width="6.85546875" style="93" customWidth="1"/>
    <col min="14341" max="14341" width="12.5703125" style="93" customWidth="1"/>
    <col min="14342" max="14342" width="6.42578125" style="93" customWidth="1"/>
    <col min="14343" max="14343" width="12.5703125" style="93" customWidth="1"/>
    <col min="14344" max="14344" width="7.140625" style="93" customWidth="1"/>
    <col min="14345" max="14345" width="13.140625" style="93" customWidth="1"/>
    <col min="14346" max="14346" width="6.85546875" style="93" customWidth="1"/>
    <col min="14347" max="14347" width="12" style="93" customWidth="1"/>
    <col min="14348" max="14348" width="15.28515625" style="93" customWidth="1"/>
    <col min="14349" max="14349" width="15.140625" style="93" customWidth="1"/>
    <col min="14350" max="14350" width="16" style="93" customWidth="1"/>
    <col min="14351" max="14351" width="6.85546875" style="93" customWidth="1"/>
    <col min="14352" max="14352" width="12.7109375" style="93" customWidth="1"/>
    <col min="14353" max="14353" width="11" style="93" customWidth="1"/>
    <col min="14354" max="14354" width="6.28515625" style="93" customWidth="1"/>
    <col min="14355" max="14355" width="11" style="93" customWidth="1"/>
    <col min="14356" max="14356" width="7.140625" style="93" customWidth="1"/>
    <col min="14357" max="14357" width="11" style="93" customWidth="1"/>
    <col min="14358" max="14360" width="0" style="93" hidden="1" customWidth="1"/>
    <col min="14361" max="14586" width="11.42578125" style="93"/>
    <col min="14587" max="14587" width="7" style="93" customWidth="1"/>
    <col min="14588" max="14589" width="3.5703125" style="93" customWidth="1"/>
    <col min="14590" max="14590" width="7.85546875" style="93" customWidth="1"/>
    <col min="14591" max="14591" width="21.140625" style="93" customWidth="1"/>
    <col min="14592" max="14592" width="7.140625" style="93" customWidth="1"/>
    <col min="14593" max="14593" width="11.85546875" style="93" bestFit="1" customWidth="1"/>
    <col min="14594" max="14594" width="6.7109375" style="93" customWidth="1"/>
    <col min="14595" max="14595" width="13.140625" style="93" customWidth="1"/>
    <col min="14596" max="14596" width="6.85546875" style="93" customWidth="1"/>
    <col min="14597" max="14597" width="12.5703125" style="93" customWidth="1"/>
    <col min="14598" max="14598" width="6.42578125" style="93" customWidth="1"/>
    <col min="14599" max="14599" width="12.5703125" style="93" customWidth="1"/>
    <col min="14600" max="14600" width="7.140625" style="93" customWidth="1"/>
    <col min="14601" max="14601" width="13.140625" style="93" customWidth="1"/>
    <col min="14602" max="14602" width="6.85546875" style="93" customWidth="1"/>
    <col min="14603" max="14603" width="12" style="93" customWidth="1"/>
    <col min="14604" max="14604" width="15.28515625" style="93" customWidth="1"/>
    <col min="14605" max="14605" width="15.140625" style="93" customWidth="1"/>
    <col min="14606" max="14606" width="16" style="93" customWidth="1"/>
    <col min="14607" max="14607" width="6.85546875" style="93" customWidth="1"/>
    <col min="14608" max="14608" width="12.7109375" style="93" customWidth="1"/>
    <col min="14609" max="14609" width="11" style="93" customWidth="1"/>
    <col min="14610" max="14610" width="6.28515625" style="93" customWidth="1"/>
    <col min="14611" max="14611" width="11" style="93" customWidth="1"/>
    <col min="14612" max="14612" width="7.140625" style="93" customWidth="1"/>
    <col min="14613" max="14613" width="11" style="93" customWidth="1"/>
    <col min="14614" max="14616" width="0" style="93" hidden="1" customWidth="1"/>
    <col min="14617" max="14842" width="11.42578125" style="93"/>
    <col min="14843" max="14843" width="7" style="93" customWidth="1"/>
    <col min="14844" max="14845" width="3.5703125" style="93" customWidth="1"/>
    <col min="14846" max="14846" width="7.85546875" style="93" customWidth="1"/>
    <col min="14847" max="14847" width="21.140625" style="93" customWidth="1"/>
    <col min="14848" max="14848" width="7.140625" style="93" customWidth="1"/>
    <col min="14849" max="14849" width="11.85546875" style="93" bestFit="1" customWidth="1"/>
    <col min="14850" max="14850" width="6.7109375" style="93" customWidth="1"/>
    <col min="14851" max="14851" width="13.140625" style="93" customWidth="1"/>
    <col min="14852" max="14852" width="6.85546875" style="93" customWidth="1"/>
    <col min="14853" max="14853" width="12.5703125" style="93" customWidth="1"/>
    <col min="14854" max="14854" width="6.42578125" style="93" customWidth="1"/>
    <col min="14855" max="14855" width="12.5703125" style="93" customWidth="1"/>
    <col min="14856" max="14856" width="7.140625" style="93" customWidth="1"/>
    <col min="14857" max="14857" width="13.140625" style="93" customWidth="1"/>
    <col min="14858" max="14858" width="6.85546875" style="93" customWidth="1"/>
    <col min="14859" max="14859" width="12" style="93" customWidth="1"/>
    <col min="14860" max="14860" width="15.28515625" style="93" customWidth="1"/>
    <col min="14861" max="14861" width="15.140625" style="93" customWidth="1"/>
    <col min="14862" max="14862" width="16" style="93" customWidth="1"/>
    <col min="14863" max="14863" width="6.85546875" style="93" customWidth="1"/>
    <col min="14864" max="14864" width="12.7109375" style="93" customWidth="1"/>
    <col min="14865" max="14865" width="11" style="93" customWidth="1"/>
    <col min="14866" max="14866" width="6.28515625" style="93" customWidth="1"/>
    <col min="14867" max="14867" width="11" style="93" customWidth="1"/>
    <col min="14868" max="14868" width="7.140625" style="93" customWidth="1"/>
    <col min="14869" max="14869" width="11" style="93" customWidth="1"/>
    <col min="14870" max="14872" width="0" style="93" hidden="1" customWidth="1"/>
    <col min="14873" max="15098" width="11.42578125" style="93"/>
    <col min="15099" max="15099" width="7" style="93" customWidth="1"/>
    <col min="15100" max="15101" width="3.5703125" style="93" customWidth="1"/>
    <col min="15102" max="15102" width="7.85546875" style="93" customWidth="1"/>
    <col min="15103" max="15103" width="21.140625" style="93" customWidth="1"/>
    <col min="15104" max="15104" width="7.140625" style="93" customWidth="1"/>
    <col min="15105" max="15105" width="11.85546875" style="93" bestFit="1" customWidth="1"/>
    <col min="15106" max="15106" width="6.7109375" style="93" customWidth="1"/>
    <col min="15107" max="15107" width="13.140625" style="93" customWidth="1"/>
    <col min="15108" max="15108" width="6.85546875" style="93" customWidth="1"/>
    <col min="15109" max="15109" width="12.5703125" style="93" customWidth="1"/>
    <col min="15110" max="15110" width="6.42578125" style="93" customWidth="1"/>
    <col min="15111" max="15111" width="12.5703125" style="93" customWidth="1"/>
    <col min="15112" max="15112" width="7.140625" style="93" customWidth="1"/>
    <col min="15113" max="15113" width="13.140625" style="93" customWidth="1"/>
    <col min="15114" max="15114" width="6.85546875" style="93" customWidth="1"/>
    <col min="15115" max="15115" width="12" style="93" customWidth="1"/>
    <col min="15116" max="15116" width="15.28515625" style="93" customWidth="1"/>
    <col min="15117" max="15117" width="15.140625" style="93" customWidth="1"/>
    <col min="15118" max="15118" width="16" style="93" customWidth="1"/>
    <col min="15119" max="15119" width="6.85546875" style="93" customWidth="1"/>
    <col min="15120" max="15120" width="12.7109375" style="93" customWidth="1"/>
    <col min="15121" max="15121" width="11" style="93" customWidth="1"/>
    <col min="15122" max="15122" width="6.28515625" style="93" customWidth="1"/>
    <col min="15123" max="15123" width="11" style="93" customWidth="1"/>
    <col min="15124" max="15124" width="7.140625" style="93" customWidth="1"/>
    <col min="15125" max="15125" width="11" style="93" customWidth="1"/>
    <col min="15126" max="15128" width="0" style="93" hidden="1" customWidth="1"/>
    <col min="15129" max="15354" width="11.42578125" style="93"/>
    <col min="15355" max="15355" width="7" style="93" customWidth="1"/>
    <col min="15356" max="15357" width="3.5703125" style="93" customWidth="1"/>
    <col min="15358" max="15358" width="7.85546875" style="93" customWidth="1"/>
    <col min="15359" max="15359" width="21.140625" style="93" customWidth="1"/>
    <col min="15360" max="15360" width="7.140625" style="93" customWidth="1"/>
    <col min="15361" max="15361" width="11.85546875" style="93" bestFit="1" customWidth="1"/>
    <col min="15362" max="15362" width="6.7109375" style="93" customWidth="1"/>
    <col min="15363" max="15363" width="13.140625" style="93" customWidth="1"/>
    <col min="15364" max="15364" width="6.85546875" style="93" customWidth="1"/>
    <col min="15365" max="15365" width="12.5703125" style="93" customWidth="1"/>
    <col min="15366" max="15366" width="6.42578125" style="93" customWidth="1"/>
    <col min="15367" max="15367" width="12.5703125" style="93" customWidth="1"/>
    <col min="15368" max="15368" width="7.140625" style="93" customWidth="1"/>
    <col min="15369" max="15369" width="13.140625" style="93" customWidth="1"/>
    <col min="15370" max="15370" width="6.85546875" style="93" customWidth="1"/>
    <col min="15371" max="15371" width="12" style="93" customWidth="1"/>
    <col min="15372" max="15372" width="15.28515625" style="93" customWidth="1"/>
    <col min="15373" max="15373" width="15.140625" style="93" customWidth="1"/>
    <col min="15374" max="15374" width="16" style="93" customWidth="1"/>
    <col min="15375" max="15375" width="6.85546875" style="93" customWidth="1"/>
    <col min="15376" max="15376" width="12.7109375" style="93" customWidth="1"/>
    <col min="15377" max="15377" width="11" style="93" customWidth="1"/>
    <col min="15378" max="15378" width="6.28515625" style="93" customWidth="1"/>
    <col min="15379" max="15379" width="11" style="93" customWidth="1"/>
    <col min="15380" max="15380" width="7.140625" style="93" customWidth="1"/>
    <col min="15381" max="15381" width="11" style="93" customWidth="1"/>
    <col min="15382" max="15384" width="0" style="93" hidden="1" customWidth="1"/>
    <col min="15385" max="15610" width="11.42578125" style="93"/>
    <col min="15611" max="15611" width="7" style="93" customWidth="1"/>
    <col min="15612" max="15613" width="3.5703125" style="93" customWidth="1"/>
    <col min="15614" max="15614" width="7.85546875" style="93" customWidth="1"/>
    <col min="15615" max="15615" width="21.140625" style="93" customWidth="1"/>
    <col min="15616" max="15616" width="7.140625" style="93" customWidth="1"/>
    <col min="15617" max="15617" width="11.85546875" style="93" bestFit="1" customWidth="1"/>
    <col min="15618" max="15618" width="6.7109375" style="93" customWidth="1"/>
    <col min="15619" max="15619" width="13.140625" style="93" customWidth="1"/>
    <col min="15620" max="15620" width="6.85546875" style="93" customWidth="1"/>
    <col min="15621" max="15621" width="12.5703125" style="93" customWidth="1"/>
    <col min="15622" max="15622" width="6.42578125" style="93" customWidth="1"/>
    <col min="15623" max="15623" width="12.5703125" style="93" customWidth="1"/>
    <col min="15624" max="15624" width="7.140625" style="93" customWidth="1"/>
    <col min="15625" max="15625" width="13.140625" style="93" customWidth="1"/>
    <col min="15626" max="15626" width="6.85546875" style="93" customWidth="1"/>
    <col min="15627" max="15627" width="12" style="93" customWidth="1"/>
    <col min="15628" max="15628" width="15.28515625" style="93" customWidth="1"/>
    <col min="15629" max="15629" width="15.140625" style="93" customWidth="1"/>
    <col min="15630" max="15630" width="16" style="93" customWidth="1"/>
    <col min="15631" max="15631" width="6.85546875" style="93" customWidth="1"/>
    <col min="15632" max="15632" width="12.7109375" style="93" customWidth="1"/>
    <col min="15633" max="15633" width="11" style="93" customWidth="1"/>
    <col min="15634" max="15634" width="6.28515625" style="93" customWidth="1"/>
    <col min="15635" max="15635" width="11" style="93" customWidth="1"/>
    <col min="15636" max="15636" width="7.140625" style="93" customWidth="1"/>
    <col min="15637" max="15637" width="11" style="93" customWidth="1"/>
    <col min="15638" max="15640" width="0" style="93" hidden="1" customWidth="1"/>
    <col min="15641" max="15866" width="11.42578125" style="93"/>
    <col min="15867" max="15867" width="7" style="93" customWidth="1"/>
    <col min="15868" max="15869" width="3.5703125" style="93" customWidth="1"/>
    <col min="15870" max="15870" width="7.85546875" style="93" customWidth="1"/>
    <col min="15871" max="15871" width="21.140625" style="93" customWidth="1"/>
    <col min="15872" max="15872" width="7.140625" style="93" customWidth="1"/>
    <col min="15873" max="15873" width="11.85546875" style="93" bestFit="1" customWidth="1"/>
    <col min="15874" max="15874" width="6.7109375" style="93" customWidth="1"/>
    <col min="15875" max="15875" width="13.140625" style="93" customWidth="1"/>
    <col min="15876" max="15876" width="6.85546875" style="93" customWidth="1"/>
    <col min="15877" max="15877" width="12.5703125" style="93" customWidth="1"/>
    <col min="15878" max="15878" width="6.42578125" style="93" customWidth="1"/>
    <col min="15879" max="15879" width="12.5703125" style="93" customWidth="1"/>
    <col min="15880" max="15880" width="7.140625" style="93" customWidth="1"/>
    <col min="15881" max="15881" width="13.140625" style="93" customWidth="1"/>
    <col min="15882" max="15882" width="6.85546875" style="93" customWidth="1"/>
    <col min="15883" max="15883" width="12" style="93" customWidth="1"/>
    <col min="15884" max="15884" width="15.28515625" style="93" customWidth="1"/>
    <col min="15885" max="15885" width="15.140625" style="93" customWidth="1"/>
    <col min="15886" max="15886" width="16" style="93" customWidth="1"/>
    <col min="15887" max="15887" width="6.85546875" style="93" customWidth="1"/>
    <col min="15888" max="15888" width="12.7109375" style="93" customWidth="1"/>
    <col min="15889" max="15889" width="11" style="93" customWidth="1"/>
    <col min="15890" max="15890" width="6.28515625" style="93" customWidth="1"/>
    <col min="15891" max="15891" width="11" style="93" customWidth="1"/>
    <col min="15892" max="15892" width="7.140625" style="93" customWidth="1"/>
    <col min="15893" max="15893" width="11" style="93" customWidth="1"/>
    <col min="15894" max="15896" width="0" style="93" hidden="1" customWidth="1"/>
    <col min="15897" max="16122" width="11.42578125" style="93"/>
    <col min="16123" max="16123" width="7" style="93" customWidth="1"/>
    <col min="16124" max="16125" width="3.5703125" style="93" customWidth="1"/>
    <col min="16126" max="16126" width="7.85546875" style="93" customWidth="1"/>
    <col min="16127" max="16127" width="21.140625" style="93" customWidth="1"/>
    <col min="16128" max="16128" width="7.140625" style="93" customWidth="1"/>
    <col min="16129" max="16129" width="11.85546875" style="93" bestFit="1" customWidth="1"/>
    <col min="16130" max="16130" width="6.7109375" style="93" customWidth="1"/>
    <col min="16131" max="16131" width="13.140625" style="93" customWidth="1"/>
    <col min="16132" max="16132" width="6.85546875" style="93" customWidth="1"/>
    <col min="16133" max="16133" width="12.5703125" style="93" customWidth="1"/>
    <col min="16134" max="16134" width="6.42578125" style="93" customWidth="1"/>
    <col min="16135" max="16135" width="12.5703125" style="93" customWidth="1"/>
    <col min="16136" max="16136" width="7.140625" style="93" customWidth="1"/>
    <col min="16137" max="16137" width="13.140625" style="93" customWidth="1"/>
    <col min="16138" max="16138" width="6.85546875" style="93" customWidth="1"/>
    <col min="16139" max="16139" width="12" style="93" customWidth="1"/>
    <col min="16140" max="16140" width="15.28515625" style="93" customWidth="1"/>
    <col min="16141" max="16141" width="15.140625" style="93" customWidth="1"/>
    <col min="16142" max="16142" width="16" style="93" customWidth="1"/>
    <col min="16143" max="16143" width="6.85546875" style="93" customWidth="1"/>
    <col min="16144" max="16144" width="12.7109375" style="93" customWidth="1"/>
    <col min="16145" max="16145" width="11" style="93" customWidth="1"/>
    <col min="16146" max="16146" width="6.28515625" style="93" customWidth="1"/>
    <col min="16147" max="16147" width="11" style="93" customWidth="1"/>
    <col min="16148" max="16148" width="7.140625" style="93" customWidth="1"/>
    <col min="16149" max="16149" width="11" style="93" customWidth="1"/>
    <col min="16150" max="16152" width="0" style="93" hidden="1" customWidth="1"/>
    <col min="16153" max="16384" width="11.42578125" style="93"/>
  </cols>
  <sheetData>
    <row r="1" spans="1:16" ht="26.25" customHeight="1">
      <c r="A1" s="337" t="s">
        <v>305</v>
      </c>
      <c r="B1" s="90"/>
      <c r="C1" s="91"/>
      <c r="D1" s="340" t="s">
        <v>280</v>
      </c>
      <c r="E1" s="92" t="s">
        <v>281</v>
      </c>
      <c r="F1" s="316" t="s">
        <v>282</v>
      </c>
      <c r="G1" s="317"/>
      <c r="H1" s="318" t="s">
        <v>283</v>
      </c>
      <c r="I1" s="317"/>
      <c r="J1" s="319" t="s">
        <v>284</v>
      </c>
      <c r="K1" s="320"/>
    </row>
    <row r="2" spans="1:16" ht="27.75" customHeight="1" thickBot="1">
      <c r="A2" s="338"/>
      <c r="B2" s="94"/>
      <c r="C2" s="95"/>
      <c r="D2" s="341"/>
      <c r="E2" s="96" t="s">
        <v>285</v>
      </c>
      <c r="F2" s="97" t="s">
        <v>286</v>
      </c>
      <c r="G2" s="98" t="s">
        <v>287</v>
      </c>
      <c r="H2" s="97" t="s">
        <v>286</v>
      </c>
      <c r="I2" s="98" t="s">
        <v>287</v>
      </c>
      <c r="J2" s="97" t="s">
        <v>286</v>
      </c>
      <c r="K2" s="99" t="s">
        <v>287</v>
      </c>
      <c r="M2" s="100"/>
    </row>
    <row r="3" spans="1:16" ht="15" customHeight="1">
      <c r="A3" s="338"/>
      <c r="B3" s="94"/>
      <c r="C3" s="95"/>
      <c r="D3" s="321" t="s">
        <v>16</v>
      </c>
      <c r="E3" s="323" t="s">
        <v>82</v>
      </c>
      <c r="F3" s="101">
        <v>1</v>
      </c>
      <c r="G3" s="102" t="e">
        <f>F3*$L$3</f>
        <v>#REF!</v>
      </c>
      <c r="H3" s="103"/>
      <c r="I3" s="104"/>
      <c r="J3" s="103"/>
      <c r="K3" s="104"/>
      <c r="L3" s="105" t="e">
        <f>(#REF!)*1.257</f>
        <v>#REF!</v>
      </c>
      <c r="M3" s="106" t="e">
        <f>ROUND((G3+I3+#REF!+#REF!+#REF!+K3+#REF!+#REF!+#REF!+#REF!+#REF!+#REF!),2)</f>
        <v>#REF!</v>
      </c>
      <c r="N3" s="107" t="e">
        <f>L3-M3</f>
        <v>#REF!</v>
      </c>
      <c r="P3" s="108"/>
    </row>
    <row r="4" spans="1:16" ht="12" customHeight="1">
      <c r="A4" s="338"/>
      <c r="B4" s="94"/>
      <c r="C4" s="95"/>
      <c r="D4" s="322"/>
      <c r="E4" s="324"/>
      <c r="F4" s="109"/>
      <c r="G4" s="110"/>
      <c r="H4" s="111"/>
      <c r="I4" s="112"/>
      <c r="J4" s="111"/>
      <c r="K4" s="112"/>
      <c r="L4" s="105"/>
      <c r="M4" s="106"/>
      <c r="N4" s="107">
        <f>L4-M4</f>
        <v>0</v>
      </c>
      <c r="P4" s="108"/>
    </row>
    <row r="5" spans="1:16" ht="15" customHeight="1">
      <c r="A5" s="338"/>
      <c r="B5" s="342"/>
      <c r="C5" s="345"/>
      <c r="D5" s="325" t="s">
        <v>9</v>
      </c>
      <c r="E5" s="326" t="s">
        <v>103</v>
      </c>
      <c r="F5" s="101">
        <v>0.3</v>
      </c>
      <c r="G5" s="113">
        <f>F5*$L$5</f>
        <v>0</v>
      </c>
      <c r="H5" s="114">
        <v>0.5</v>
      </c>
      <c r="I5" s="113">
        <f>H5*$L$5</f>
        <v>0</v>
      </c>
      <c r="J5" s="101">
        <v>0.2</v>
      </c>
      <c r="K5" s="115">
        <f>J5*$L$5</f>
        <v>0</v>
      </c>
      <c r="L5" s="116"/>
      <c r="M5" s="106" t="e">
        <f>ROUND((G5+I5+#REF!+#REF!+#REF!+K5+#REF!+#REF!+#REF!+#REF!+#REF!+#REF!),2)</f>
        <v>#REF!</v>
      </c>
      <c r="N5" s="107" t="e">
        <f>L5-M5</f>
        <v>#REF!</v>
      </c>
      <c r="P5" s="108"/>
    </row>
    <row r="6" spans="1:16" s="122" customFormat="1" ht="11.25" customHeight="1">
      <c r="A6" s="338"/>
      <c r="B6" s="343"/>
      <c r="C6" s="346"/>
      <c r="D6" s="322"/>
      <c r="E6" s="327"/>
      <c r="F6" s="117"/>
      <c r="G6" s="118"/>
      <c r="H6" s="119"/>
      <c r="I6" s="118"/>
      <c r="J6" s="117"/>
      <c r="K6" s="120"/>
      <c r="L6" s="121"/>
      <c r="M6" s="106"/>
      <c r="N6" s="107">
        <f t="shared" ref="N6:N14" si="0">L6-M6</f>
        <v>0</v>
      </c>
      <c r="P6" s="108"/>
    </row>
    <row r="7" spans="1:16" ht="15" customHeight="1">
      <c r="A7" s="339"/>
      <c r="B7" s="344"/>
      <c r="C7" s="347"/>
      <c r="D7" s="335" t="s">
        <v>24</v>
      </c>
      <c r="E7" s="336" t="s">
        <v>122</v>
      </c>
      <c r="F7" s="101">
        <v>0.15</v>
      </c>
      <c r="G7" s="123" t="e">
        <f>F7*$L$7</f>
        <v>#REF!</v>
      </c>
      <c r="H7" s="101">
        <v>0.35</v>
      </c>
      <c r="I7" s="123" t="e">
        <f>H7*$L$7</f>
        <v>#REF!</v>
      </c>
      <c r="J7" s="101">
        <v>0.5</v>
      </c>
      <c r="K7" s="123" t="e">
        <f>J7*$L$7</f>
        <v>#REF!</v>
      </c>
      <c r="L7" s="116" t="e">
        <f>(#REF!)*1.257</f>
        <v>#REF!</v>
      </c>
      <c r="M7" s="106" t="e">
        <f>ROUND((G7+I7+#REF!+#REF!+#REF!+K7+#REF!+#REF!+#REF!+#REF!+#REF!+#REF!+#REF!+#REF!+#REF!+#REF!+#REF!+#REF!),2)</f>
        <v>#REF!</v>
      </c>
      <c r="N7" s="107" t="e">
        <f>L7-M7</f>
        <v>#REF!</v>
      </c>
      <c r="P7" s="108"/>
    </row>
    <row r="8" spans="1:16" ht="11.25" customHeight="1" thickBot="1">
      <c r="A8" s="338"/>
      <c r="B8" s="343"/>
      <c r="C8" s="346"/>
      <c r="D8" s="322"/>
      <c r="E8" s="327"/>
      <c r="F8" s="109"/>
      <c r="G8" s="124"/>
      <c r="H8" s="109"/>
      <c r="I8" s="124"/>
      <c r="J8" s="109"/>
      <c r="K8" s="124"/>
      <c r="L8" s="105"/>
      <c r="M8" s="106"/>
      <c r="N8" s="107">
        <f t="shared" si="0"/>
        <v>0</v>
      </c>
      <c r="P8" s="108"/>
    </row>
    <row r="9" spans="1:16" ht="15" customHeight="1">
      <c r="A9" s="338"/>
      <c r="B9" s="343"/>
      <c r="C9" s="346"/>
      <c r="D9" s="325" t="s">
        <v>27</v>
      </c>
      <c r="E9" s="326" t="s">
        <v>40</v>
      </c>
      <c r="F9" s="101">
        <v>0.4</v>
      </c>
      <c r="G9" s="123" t="e">
        <f>F9*$L$9</f>
        <v>#REF!</v>
      </c>
      <c r="H9" s="101">
        <v>0.6</v>
      </c>
      <c r="I9" s="123" t="e">
        <f>H9*$L$9</f>
        <v>#REF!</v>
      </c>
      <c r="J9" s="103"/>
      <c r="K9" s="104"/>
      <c r="L9" s="116" t="e">
        <f>(#REF!)*1.257</f>
        <v>#REF!</v>
      </c>
      <c r="M9" s="106" t="e">
        <f>ROUND((G9+I9+#REF!+#REF!+#REF!+K9+#REF!+#REF!+#REF!+#REF!+#REF!+#REF!+#REF!+#REF!+#REF!+#REF!+#REF!+#REF!),2)</f>
        <v>#REF!</v>
      </c>
      <c r="N9" s="107" t="e">
        <f t="shared" si="0"/>
        <v>#REF!</v>
      </c>
      <c r="P9" s="108"/>
    </row>
    <row r="10" spans="1:16" ht="11.25" customHeight="1">
      <c r="A10" s="338"/>
      <c r="B10" s="343"/>
      <c r="C10" s="346"/>
      <c r="D10" s="322"/>
      <c r="E10" s="327"/>
      <c r="F10" s="125"/>
      <c r="G10" s="126"/>
      <c r="H10" s="125"/>
      <c r="I10" s="126"/>
      <c r="J10" s="111"/>
      <c r="K10" s="112"/>
      <c r="L10" s="105"/>
      <c r="M10" s="106"/>
      <c r="N10" s="107">
        <f t="shared" si="0"/>
        <v>0</v>
      </c>
      <c r="P10" s="108"/>
    </row>
    <row r="11" spans="1:16" ht="15" customHeight="1">
      <c r="A11" s="338"/>
      <c r="B11" s="343"/>
      <c r="C11" s="346"/>
      <c r="D11" s="325" t="s">
        <v>34</v>
      </c>
      <c r="E11" s="326" t="s">
        <v>162</v>
      </c>
      <c r="F11" s="101">
        <v>0.2</v>
      </c>
      <c r="G11" s="123" t="e">
        <f>F11*$L$11</f>
        <v>#REF!</v>
      </c>
      <c r="H11" s="101">
        <v>0.4</v>
      </c>
      <c r="I11" s="123" t="e">
        <f>H11*$L$11</f>
        <v>#REF!</v>
      </c>
      <c r="J11" s="101">
        <v>0.4</v>
      </c>
      <c r="K11" s="123" t="e">
        <f>J11*$L$11</f>
        <v>#REF!</v>
      </c>
      <c r="L11" s="116" t="e">
        <f>(#REF!)*1.257</f>
        <v>#REF!</v>
      </c>
      <c r="M11" s="106" t="e">
        <f>ROUND((G11+I11+#REF!+#REF!+#REF!+K11+#REF!+#REF!+#REF!+#REF!+#REF!+#REF!+#REF!+#REF!+#REF!+#REF!+#REF!+#REF!),2)</f>
        <v>#REF!</v>
      </c>
      <c r="N11" s="107" t="e">
        <f t="shared" si="0"/>
        <v>#REF!</v>
      </c>
      <c r="P11" s="108"/>
    </row>
    <row r="12" spans="1:16" ht="15" customHeight="1">
      <c r="A12" s="338"/>
      <c r="B12" s="343"/>
      <c r="C12" s="346"/>
      <c r="D12" s="322"/>
      <c r="E12" s="327"/>
      <c r="F12" s="125"/>
      <c r="G12" s="126"/>
      <c r="H12" s="125"/>
      <c r="I12" s="126"/>
      <c r="J12" s="125"/>
      <c r="K12" s="126"/>
      <c r="L12" s="105"/>
      <c r="M12" s="106"/>
      <c r="N12" s="107">
        <f t="shared" si="0"/>
        <v>0</v>
      </c>
      <c r="P12" s="108"/>
    </row>
    <row r="13" spans="1:16" ht="15" customHeight="1">
      <c r="A13" s="338"/>
      <c r="B13" s="343"/>
      <c r="C13" s="346"/>
      <c r="D13" s="325" t="s">
        <v>746</v>
      </c>
      <c r="E13" s="326" t="s">
        <v>354</v>
      </c>
      <c r="F13" s="101">
        <v>0.25</v>
      </c>
      <c r="G13" s="113" t="e">
        <f>F13*$L$13</f>
        <v>#REF!</v>
      </c>
      <c r="H13" s="101">
        <v>0.35</v>
      </c>
      <c r="I13" s="113" t="e">
        <f>H13*$L$13</f>
        <v>#REF!</v>
      </c>
      <c r="J13" s="101">
        <v>0.4</v>
      </c>
      <c r="K13" s="115" t="e">
        <f>J13*$L$13</f>
        <v>#REF!</v>
      </c>
      <c r="L13" s="116" t="e">
        <f>(#REF!)*1.257</f>
        <v>#REF!</v>
      </c>
      <c r="M13" s="106" t="e">
        <f>ROUND((G13+I13+#REF!+#REF!+#REF!+K13+#REF!+#REF!+#REF!+#REF!+#REF!+#REF!+#REF!+#REF!+#REF!+#REF!+#REF!+#REF!),2)</f>
        <v>#REF!</v>
      </c>
      <c r="N13" s="107" t="e">
        <f t="shared" si="0"/>
        <v>#REF!</v>
      </c>
      <c r="P13" s="108"/>
    </row>
    <row r="14" spans="1:16" ht="12" customHeight="1" thickBot="1">
      <c r="A14" s="338"/>
      <c r="B14" s="343"/>
      <c r="C14" s="346"/>
      <c r="D14" s="322"/>
      <c r="E14" s="327"/>
      <c r="F14" s="127"/>
      <c r="G14" s="128"/>
      <c r="H14" s="127"/>
      <c r="I14" s="128"/>
      <c r="J14" s="127"/>
      <c r="K14" s="129"/>
      <c r="L14" s="105"/>
      <c r="M14" s="106"/>
      <c r="N14" s="107">
        <f t="shared" si="0"/>
        <v>0</v>
      </c>
      <c r="P14" s="108"/>
    </row>
    <row r="15" spans="1:16" ht="12.75" customHeight="1">
      <c r="A15" s="130"/>
      <c r="B15" s="131"/>
      <c r="C15" s="328" t="s">
        <v>288</v>
      </c>
      <c r="D15" s="132"/>
      <c r="E15" s="133"/>
      <c r="F15" s="134"/>
      <c r="G15" s="135"/>
      <c r="H15" s="134"/>
      <c r="I15" s="136"/>
      <c r="J15" s="134"/>
      <c r="K15" s="137"/>
      <c r="L15" s="138"/>
      <c r="M15" s="139"/>
      <c r="N15" s="138"/>
    </row>
    <row r="16" spans="1:16" ht="12.75" customHeight="1">
      <c r="A16" s="140"/>
      <c r="B16" s="141"/>
      <c r="C16" s="329"/>
      <c r="D16" s="132"/>
      <c r="E16" s="133"/>
      <c r="F16" s="134"/>
      <c r="G16" s="135"/>
      <c r="H16" s="134"/>
      <c r="I16" s="136"/>
      <c r="J16" s="134"/>
      <c r="K16" s="137"/>
      <c r="M16" s="139"/>
      <c r="N16" s="138"/>
    </row>
    <row r="17" spans="1:21" ht="12.75" customHeight="1">
      <c r="A17" s="140"/>
      <c r="B17" s="141"/>
      <c r="C17" s="329"/>
      <c r="D17" s="132"/>
      <c r="E17" s="133"/>
      <c r="F17" s="134"/>
      <c r="G17" s="135"/>
      <c r="H17" s="134"/>
      <c r="I17" s="136"/>
      <c r="J17" s="134"/>
      <c r="K17" s="137"/>
      <c r="L17" s="138"/>
      <c r="M17" s="138"/>
      <c r="N17" s="138"/>
    </row>
    <row r="18" spans="1:21" ht="12.75" customHeight="1">
      <c r="A18" s="140"/>
      <c r="B18" s="141"/>
      <c r="C18" s="329"/>
      <c r="D18" s="132"/>
      <c r="E18" s="133"/>
      <c r="F18" s="134"/>
      <c r="G18" s="135"/>
      <c r="H18" s="134"/>
      <c r="I18" s="136"/>
      <c r="J18" s="134"/>
      <c r="K18" s="137"/>
      <c r="L18" s="138"/>
      <c r="M18" s="138"/>
      <c r="N18" s="138"/>
    </row>
    <row r="19" spans="1:21" ht="12.75" customHeight="1">
      <c r="A19" s="140"/>
      <c r="B19" s="141"/>
      <c r="C19" s="329"/>
      <c r="D19" s="132"/>
      <c r="E19" s="133"/>
      <c r="F19" s="134"/>
      <c r="G19" s="135"/>
      <c r="H19" s="134"/>
      <c r="I19" s="136"/>
      <c r="J19" s="134"/>
      <c r="K19" s="137"/>
      <c r="L19" s="138"/>
      <c r="M19" s="138"/>
      <c r="N19" s="138"/>
    </row>
    <row r="20" spans="1:21" ht="12.75" customHeight="1">
      <c r="A20" s="140"/>
      <c r="B20" s="141"/>
      <c r="C20" s="329"/>
      <c r="D20" s="132"/>
      <c r="E20" s="133"/>
      <c r="F20" s="134"/>
      <c r="G20" s="135"/>
      <c r="H20" s="134"/>
      <c r="I20" s="136"/>
      <c r="J20" s="134"/>
      <c r="K20" s="137"/>
      <c r="L20" s="138"/>
      <c r="M20" s="138" t="s">
        <v>289</v>
      </c>
      <c r="N20" s="138"/>
    </row>
    <row r="21" spans="1:21" ht="12.75" customHeight="1">
      <c r="A21" s="140"/>
      <c r="B21" s="141"/>
      <c r="C21" s="329"/>
      <c r="D21" s="132"/>
      <c r="E21" s="133"/>
      <c r="F21" s="134"/>
      <c r="G21" s="135"/>
      <c r="H21" s="134"/>
      <c r="I21" s="135"/>
      <c r="J21" s="134"/>
      <c r="K21" s="137"/>
      <c r="L21" s="138"/>
      <c r="M21" s="138"/>
      <c r="N21" s="138"/>
    </row>
    <row r="22" spans="1:21" ht="12.75" customHeight="1" thickBot="1">
      <c r="A22" s="140"/>
      <c r="B22" s="141"/>
      <c r="C22" s="329"/>
      <c r="D22" s="142"/>
      <c r="E22" s="143"/>
      <c r="F22" s="144"/>
      <c r="G22" s="145"/>
      <c r="H22" s="144"/>
      <c r="I22" s="145"/>
      <c r="J22" s="144"/>
      <c r="K22" s="146"/>
      <c r="L22" s="138"/>
      <c r="M22" s="138"/>
      <c r="N22" s="138"/>
    </row>
    <row r="23" spans="1:21" ht="12.75" customHeight="1">
      <c r="A23" s="140"/>
      <c r="B23" s="141"/>
      <c r="C23" s="329"/>
      <c r="D23" s="147" t="s">
        <v>290</v>
      </c>
      <c r="E23" s="148"/>
      <c r="F23" s="149" t="e">
        <f>G23/$L$25</f>
        <v>#REF!</v>
      </c>
      <c r="G23" s="150" t="e">
        <f>G5+G7+G9+G11+G13+G3</f>
        <v>#REF!</v>
      </c>
      <c r="H23" s="149" t="e">
        <f>I23/$L$25</f>
        <v>#REF!</v>
      </c>
      <c r="I23" s="150" t="e">
        <f>I5+I7+I9+I11+I13+I3</f>
        <v>#REF!</v>
      </c>
      <c r="J23" s="149" t="e">
        <f>K23/$L$25</f>
        <v>#REF!</v>
      </c>
      <c r="K23" s="150" t="e">
        <f>K5+K7+K9+K11+K13+K3</f>
        <v>#REF!</v>
      </c>
      <c r="L23" s="138"/>
      <c r="M23" s="138"/>
      <c r="N23" s="138"/>
      <c r="O23" s="93" t="s">
        <v>291</v>
      </c>
    </row>
    <row r="24" spans="1:21" ht="12.75" customHeight="1">
      <c r="A24" s="140"/>
      <c r="B24" s="141"/>
      <c r="C24" s="329"/>
      <c r="D24" s="147" t="s">
        <v>292</v>
      </c>
      <c r="E24" s="151"/>
      <c r="F24" s="152" t="e">
        <f>G24/$L$25</f>
        <v>#REF!</v>
      </c>
      <c r="G24" s="153" t="e">
        <f>G23</f>
        <v>#REF!</v>
      </c>
      <c r="H24" s="152" t="e">
        <f>I24/$L$25</f>
        <v>#REF!</v>
      </c>
      <c r="I24" s="153" t="e">
        <f>I23+G24</f>
        <v>#REF!</v>
      </c>
      <c r="J24" s="152" t="e">
        <f>K24/$L$25</f>
        <v>#REF!</v>
      </c>
      <c r="K24" s="154" t="e">
        <f>K23+I24</f>
        <v>#REF!</v>
      </c>
      <c r="L24" s="138"/>
      <c r="M24" s="138"/>
      <c r="N24" s="138"/>
    </row>
    <row r="25" spans="1:21" ht="12.75" customHeight="1">
      <c r="A25" s="140"/>
      <c r="B25" s="141"/>
      <c r="C25" s="329"/>
      <c r="D25" s="147" t="s">
        <v>293</v>
      </c>
      <c r="E25" s="151"/>
      <c r="F25" s="155"/>
      <c r="G25" s="156" t="e">
        <f>G23</f>
        <v>#REF!</v>
      </c>
      <c r="H25" s="157"/>
      <c r="I25" s="158" t="e">
        <f>I23</f>
        <v>#REF!</v>
      </c>
      <c r="J25" s="157"/>
      <c r="K25" s="159" t="e">
        <f>K23</f>
        <v>#REF!</v>
      </c>
      <c r="L25" s="107" t="e">
        <f>SUM(L3:L14)</f>
        <v>#REF!</v>
      </c>
      <c r="M25" s="186"/>
      <c r="N25" s="138"/>
    </row>
    <row r="26" spans="1:21" ht="12.75" customHeight="1" thickBot="1">
      <c r="A26" s="140"/>
      <c r="B26" s="141"/>
      <c r="C26" s="329"/>
      <c r="D26" s="160" t="s">
        <v>294</v>
      </c>
      <c r="E26" s="161"/>
      <c r="F26" s="162"/>
      <c r="G26" s="163" t="e">
        <f>G24</f>
        <v>#REF!</v>
      </c>
      <c r="H26" s="164"/>
      <c r="I26" s="165" t="e">
        <f>I24</f>
        <v>#REF!</v>
      </c>
      <c r="J26" s="164"/>
      <c r="K26" s="166" t="e">
        <f>K24</f>
        <v>#REF!</v>
      </c>
      <c r="N26" s="138"/>
    </row>
    <row r="27" spans="1:21" ht="12.75" customHeight="1">
      <c r="A27" s="140"/>
      <c r="B27" s="141"/>
      <c r="C27" s="329"/>
      <c r="D27" s="167" t="s">
        <v>295</v>
      </c>
      <c r="E27" s="168" t="s">
        <v>296</v>
      </c>
      <c r="F27" s="169"/>
      <c r="G27" s="169"/>
      <c r="H27" s="169"/>
      <c r="I27" s="169"/>
      <c r="J27" s="170"/>
      <c r="K27" s="171"/>
      <c r="L27" s="172"/>
      <c r="M27" s="172"/>
      <c r="N27" s="172" t="s">
        <v>297</v>
      </c>
      <c r="O27" s="172"/>
      <c r="P27" s="173"/>
      <c r="Q27" s="173"/>
      <c r="R27" s="173"/>
      <c r="S27" s="173"/>
      <c r="T27" s="173"/>
      <c r="U27" s="174"/>
    </row>
    <row r="28" spans="1:21" ht="12.75" customHeight="1">
      <c r="A28" s="140"/>
      <c r="B28" s="141"/>
      <c r="C28" s="329"/>
      <c r="D28" s="175"/>
      <c r="E28" s="168" t="s">
        <v>298</v>
      </c>
      <c r="F28" s="169"/>
      <c r="G28" s="169"/>
      <c r="H28" s="169"/>
      <c r="I28" s="169"/>
      <c r="J28" s="176"/>
      <c r="K28" s="171"/>
      <c r="L28" s="172"/>
      <c r="M28" s="172"/>
      <c r="N28" s="172"/>
      <c r="O28" s="172"/>
      <c r="P28" s="177"/>
      <c r="Q28" s="177"/>
      <c r="R28" s="177"/>
      <c r="S28" s="177"/>
      <c r="T28" s="178"/>
      <c r="U28" s="174"/>
    </row>
    <row r="29" spans="1:21" ht="12.75" customHeight="1">
      <c r="A29" s="331"/>
      <c r="B29" s="332"/>
      <c r="C29" s="329"/>
      <c r="D29" s="175"/>
      <c r="E29" s="168" t="s">
        <v>299</v>
      </c>
      <c r="F29" s="169"/>
      <c r="G29" s="169"/>
      <c r="H29" s="169"/>
      <c r="I29" s="169"/>
      <c r="J29" s="176"/>
      <c r="K29" s="171"/>
      <c r="L29" s="172"/>
      <c r="M29" s="172"/>
      <c r="N29" s="172"/>
      <c r="O29" s="172"/>
      <c r="P29" s="177"/>
      <c r="Q29" s="177"/>
      <c r="R29" s="177"/>
      <c r="S29" s="177"/>
      <c r="T29" s="178"/>
      <c r="U29" s="174"/>
    </row>
    <row r="30" spans="1:21" ht="15" customHeight="1">
      <c r="A30" s="331"/>
      <c r="B30" s="332"/>
      <c r="C30" s="329"/>
      <c r="D30" s="167"/>
      <c r="E30" s="168" t="s">
        <v>300</v>
      </c>
      <c r="F30" s="169"/>
      <c r="G30" s="169"/>
      <c r="H30" s="169"/>
      <c r="I30" s="169"/>
      <c r="J30" s="170"/>
      <c r="K30" s="171"/>
      <c r="L30" s="172"/>
      <c r="M30" s="172"/>
      <c r="N30" s="172" t="s">
        <v>301</v>
      </c>
      <c r="O30" s="172" t="s">
        <v>302</v>
      </c>
      <c r="P30" s="173"/>
      <c r="Q30" s="173"/>
      <c r="R30" s="173"/>
      <c r="S30" s="173"/>
      <c r="T30" s="173"/>
      <c r="U30" s="174"/>
    </row>
    <row r="31" spans="1:21" ht="15" customHeight="1">
      <c r="A31" s="331"/>
      <c r="B31" s="332"/>
      <c r="C31" s="329"/>
      <c r="D31" s="175"/>
      <c r="E31" s="168" t="s">
        <v>303</v>
      </c>
      <c r="F31" s="169"/>
      <c r="G31" s="169"/>
      <c r="H31" s="169"/>
      <c r="I31" s="169"/>
      <c r="J31" s="176"/>
      <c r="K31" s="171"/>
      <c r="L31" s="172"/>
      <c r="M31" s="172"/>
      <c r="N31" s="172">
        <f>100/10</f>
        <v>10</v>
      </c>
      <c r="O31" s="172"/>
      <c r="P31" s="177"/>
      <c r="Q31" s="177"/>
      <c r="R31" s="177"/>
      <c r="S31" s="177"/>
      <c r="T31" s="178"/>
      <c r="U31" s="174"/>
    </row>
    <row r="32" spans="1:21" ht="15.75" customHeight="1" thickBot="1">
      <c r="A32" s="333"/>
      <c r="B32" s="334"/>
      <c r="C32" s="330"/>
      <c r="D32" s="179"/>
      <c r="E32" s="180"/>
      <c r="F32" s="181"/>
      <c r="G32" s="181"/>
      <c r="H32" s="181"/>
      <c r="I32" s="181"/>
      <c r="J32" s="182"/>
      <c r="K32" s="183"/>
      <c r="L32" s="184"/>
      <c r="M32" s="184"/>
      <c r="N32" s="172" t="s">
        <v>304</v>
      </c>
      <c r="O32" s="184"/>
      <c r="P32" s="185"/>
      <c r="Q32" s="185"/>
      <c r="R32" s="185"/>
      <c r="S32" s="185"/>
      <c r="T32" s="178"/>
      <c r="U32" s="174"/>
    </row>
  </sheetData>
  <mergeCells count="21">
    <mergeCell ref="D13:D14"/>
    <mergeCell ref="E13:E14"/>
    <mergeCell ref="C15:C32"/>
    <mergeCell ref="A29:B32"/>
    <mergeCell ref="E5:E6"/>
    <mergeCell ref="D7:D8"/>
    <mergeCell ref="E7:E8"/>
    <mergeCell ref="D9:D10"/>
    <mergeCell ref="E9:E10"/>
    <mergeCell ref="D11:D12"/>
    <mergeCell ref="E11:E12"/>
    <mergeCell ref="A1:A14"/>
    <mergeCell ref="D1:D2"/>
    <mergeCell ref="B5:B14"/>
    <mergeCell ref="C5:C14"/>
    <mergeCell ref="D5:D6"/>
    <mergeCell ref="F1:G1"/>
    <mergeCell ref="H1:I1"/>
    <mergeCell ref="J1:K1"/>
    <mergeCell ref="D3:D4"/>
    <mergeCell ref="E3:E4"/>
  </mergeCells>
  <printOptions horizontalCentered="1"/>
  <pageMargins left="0.19685039370078741" right="0.19685039370078741" top="0.78740157480314965" bottom="0.35433070866141736" header="0.23622047244094491" footer="0.47244094488188981"/>
  <pageSetup paperSize="9" firstPageNumber="26" orientation="landscape" useFirstPageNumber="1" horizontalDpi="300" verticalDpi="300" r:id="rId1"/>
  <headerFooter alignWithMargins="0"/>
  <rowBreaks count="1" manualBreakCount="1">
    <brk id="50" max="6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X32"/>
  <sheetViews>
    <sheetView view="pageBreakPreview" zoomScale="96" zoomScaleSheetLayoutView="96" workbookViewId="0">
      <selection activeCell="M29" sqref="M29"/>
    </sheetView>
  </sheetViews>
  <sheetFormatPr defaultColWidth="11.42578125" defaultRowHeight="12.75"/>
  <cols>
    <col min="1" max="1" width="7" style="93" customWidth="1"/>
    <col min="2" max="3" width="3.5703125" style="93" customWidth="1"/>
    <col min="4" max="4" width="7.85546875" style="93" customWidth="1"/>
    <col min="5" max="5" width="21.140625" style="93" customWidth="1"/>
    <col min="6" max="6" width="7.140625" style="93" customWidth="1"/>
    <col min="7" max="7" width="11.85546875" style="93" bestFit="1" customWidth="1"/>
    <col min="8" max="8" width="6.7109375" style="93" customWidth="1"/>
    <col min="9" max="9" width="13.140625" style="93" customWidth="1"/>
    <col min="10" max="10" width="6.85546875" style="93" customWidth="1"/>
    <col min="11" max="11" width="12" style="93" customWidth="1"/>
    <col min="12" max="12" width="15.28515625" style="93" customWidth="1"/>
    <col min="13" max="13" width="15.140625" style="93" customWidth="1"/>
    <col min="14" max="14" width="16" style="93" customWidth="1"/>
    <col min="15" max="15" width="6.85546875" style="93" customWidth="1"/>
    <col min="16" max="16" width="12.7109375" style="93" customWidth="1"/>
    <col min="17" max="17" width="11" style="93" customWidth="1"/>
    <col min="18" max="18" width="6.28515625" style="93" customWidth="1"/>
    <col min="19" max="19" width="11" style="93" customWidth="1"/>
    <col min="20" max="20" width="7.140625" style="93" customWidth="1"/>
    <col min="21" max="21" width="11" style="93" customWidth="1"/>
    <col min="22" max="22" width="15.7109375" style="93" hidden="1" customWidth="1"/>
    <col min="23" max="23" width="14.85546875" style="93" hidden="1" customWidth="1"/>
    <col min="24" max="24" width="14.28515625" style="93" hidden="1" customWidth="1"/>
    <col min="25" max="250" width="11.42578125" style="93"/>
    <col min="251" max="251" width="7" style="93" customWidth="1"/>
    <col min="252" max="253" width="3.5703125" style="93" customWidth="1"/>
    <col min="254" max="254" width="7.85546875" style="93" customWidth="1"/>
    <col min="255" max="255" width="21.140625" style="93" customWidth="1"/>
    <col min="256" max="256" width="7.140625" style="93" customWidth="1"/>
    <col min="257" max="257" width="11.85546875" style="93" bestFit="1" customWidth="1"/>
    <col min="258" max="258" width="6.7109375" style="93" customWidth="1"/>
    <col min="259" max="259" width="13.140625" style="93" customWidth="1"/>
    <col min="260" max="260" width="6.85546875" style="93" customWidth="1"/>
    <col min="261" max="261" width="12.5703125" style="93" customWidth="1"/>
    <col min="262" max="262" width="6.42578125" style="93" customWidth="1"/>
    <col min="263" max="263" width="12.5703125" style="93" customWidth="1"/>
    <col min="264" max="264" width="7.140625" style="93" customWidth="1"/>
    <col min="265" max="265" width="13.140625" style="93" customWidth="1"/>
    <col min="266" max="266" width="6.85546875" style="93" customWidth="1"/>
    <col min="267" max="267" width="12" style="93" customWidth="1"/>
    <col min="268" max="268" width="15.28515625" style="93" customWidth="1"/>
    <col min="269" max="269" width="15.140625" style="93" customWidth="1"/>
    <col min="270" max="270" width="16" style="93" customWidth="1"/>
    <col min="271" max="271" width="6.85546875" style="93" customWidth="1"/>
    <col min="272" max="272" width="12.7109375" style="93" customWidth="1"/>
    <col min="273" max="273" width="11" style="93" customWidth="1"/>
    <col min="274" max="274" width="6.28515625" style="93" customWidth="1"/>
    <col min="275" max="275" width="11" style="93" customWidth="1"/>
    <col min="276" max="276" width="7.140625" style="93" customWidth="1"/>
    <col min="277" max="277" width="11" style="93" customWidth="1"/>
    <col min="278" max="280" width="0" style="93" hidden="1" customWidth="1"/>
    <col min="281" max="506" width="11.42578125" style="93"/>
    <col min="507" max="507" width="7" style="93" customWidth="1"/>
    <col min="508" max="509" width="3.5703125" style="93" customWidth="1"/>
    <col min="510" max="510" width="7.85546875" style="93" customWidth="1"/>
    <col min="511" max="511" width="21.140625" style="93" customWidth="1"/>
    <col min="512" max="512" width="7.140625" style="93" customWidth="1"/>
    <col min="513" max="513" width="11.85546875" style="93" bestFit="1" customWidth="1"/>
    <col min="514" max="514" width="6.7109375" style="93" customWidth="1"/>
    <col min="515" max="515" width="13.140625" style="93" customWidth="1"/>
    <col min="516" max="516" width="6.85546875" style="93" customWidth="1"/>
    <col min="517" max="517" width="12.5703125" style="93" customWidth="1"/>
    <col min="518" max="518" width="6.42578125" style="93" customWidth="1"/>
    <col min="519" max="519" width="12.5703125" style="93" customWidth="1"/>
    <col min="520" max="520" width="7.140625" style="93" customWidth="1"/>
    <col min="521" max="521" width="13.140625" style="93" customWidth="1"/>
    <col min="522" max="522" width="6.85546875" style="93" customWidth="1"/>
    <col min="523" max="523" width="12" style="93" customWidth="1"/>
    <col min="524" max="524" width="15.28515625" style="93" customWidth="1"/>
    <col min="525" max="525" width="15.140625" style="93" customWidth="1"/>
    <col min="526" max="526" width="16" style="93" customWidth="1"/>
    <col min="527" max="527" width="6.85546875" style="93" customWidth="1"/>
    <col min="528" max="528" width="12.7109375" style="93" customWidth="1"/>
    <col min="529" max="529" width="11" style="93" customWidth="1"/>
    <col min="530" max="530" width="6.28515625" style="93" customWidth="1"/>
    <col min="531" max="531" width="11" style="93" customWidth="1"/>
    <col min="532" max="532" width="7.140625" style="93" customWidth="1"/>
    <col min="533" max="533" width="11" style="93" customWidth="1"/>
    <col min="534" max="536" width="0" style="93" hidden="1" customWidth="1"/>
    <col min="537" max="762" width="11.42578125" style="93"/>
    <col min="763" max="763" width="7" style="93" customWidth="1"/>
    <col min="764" max="765" width="3.5703125" style="93" customWidth="1"/>
    <col min="766" max="766" width="7.85546875" style="93" customWidth="1"/>
    <col min="767" max="767" width="21.140625" style="93" customWidth="1"/>
    <col min="768" max="768" width="7.140625" style="93" customWidth="1"/>
    <col min="769" max="769" width="11.85546875" style="93" bestFit="1" customWidth="1"/>
    <col min="770" max="770" width="6.7109375" style="93" customWidth="1"/>
    <col min="771" max="771" width="13.140625" style="93" customWidth="1"/>
    <col min="772" max="772" width="6.85546875" style="93" customWidth="1"/>
    <col min="773" max="773" width="12.5703125" style="93" customWidth="1"/>
    <col min="774" max="774" width="6.42578125" style="93" customWidth="1"/>
    <col min="775" max="775" width="12.5703125" style="93" customWidth="1"/>
    <col min="776" max="776" width="7.140625" style="93" customWidth="1"/>
    <col min="777" max="777" width="13.140625" style="93" customWidth="1"/>
    <col min="778" max="778" width="6.85546875" style="93" customWidth="1"/>
    <col min="779" max="779" width="12" style="93" customWidth="1"/>
    <col min="780" max="780" width="15.28515625" style="93" customWidth="1"/>
    <col min="781" max="781" width="15.140625" style="93" customWidth="1"/>
    <col min="782" max="782" width="16" style="93" customWidth="1"/>
    <col min="783" max="783" width="6.85546875" style="93" customWidth="1"/>
    <col min="784" max="784" width="12.7109375" style="93" customWidth="1"/>
    <col min="785" max="785" width="11" style="93" customWidth="1"/>
    <col min="786" max="786" width="6.28515625" style="93" customWidth="1"/>
    <col min="787" max="787" width="11" style="93" customWidth="1"/>
    <col min="788" max="788" width="7.140625" style="93" customWidth="1"/>
    <col min="789" max="789" width="11" style="93" customWidth="1"/>
    <col min="790" max="792" width="0" style="93" hidden="1" customWidth="1"/>
    <col min="793" max="1018" width="11.42578125" style="93"/>
    <col min="1019" max="1019" width="7" style="93" customWidth="1"/>
    <col min="1020" max="1021" width="3.5703125" style="93" customWidth="1"/>
    <col min="1022" max="1022" width="7.85546875" style="93" customWidth="1"/>
    <col min="1023" max="1023" width="21.140625" style="93" customWidth="1"/>
    <col min="1024" max="1024" width="7.140625" style="93" customWidth="1"/>
    <col min="1025" max="1025" width="11.85546875" style="93" bestFit="1" customWidth="1"/>
    <col min="1026" max="1026" width="6.7109375" style="93" customWidth="1"/>
    <col min="1027" max="1027" width="13.140625" style="93" customWidth="1"/>
    <col min="1028" max="1028" width="6.85546875" style="93" customWidth="1"/>
    <col min="1029" max="1029" width="12.5703125" style="93" customWidth="1"/>
    <col min="1030" max="1030" width="6.42578125" style="93" customWidth="1"/>
    <col min="1031" max="1031" width="12.5703125" style="93" customWidth="1"/>
    <col min="1032" max="1032" width="7.140625" style="93" customWidth="1"/>
    <col min="1033" max="1033" width="13.140625" style="93" customWidth="1"/>
    <col min="1034" max="1034" width="6.85546875" style="93" customWidth="1"/>
    <col min="1035" max="1035" width="12" style="93" customWidth="1"/>
    <col min="1036" max="1036" width="15.28515625" style="93" customWidth="1"/>
    <col min="1037" max="1037" width="15.140625" style="93" customWidth="1"/>
    <col min="1038" max="1038" width="16" style="93" customWidth="1"/>
    <col min="1039" max="1039" width="6.85546875" style="93" customWidth="1"/>
    <col min="1040" max="1040" width="12.7109375" style="93" customWidth="1"/>
    <col min="1041" max="1041" width="11" style="93" customWidth="1"/>
    <col min="1042" max="1042" width="6.28515625" style="93" customWidth="1"/>
    <col min="1043" max="1043" width="11" style="93" customWidth="1"/>
    <col min="1044" max="1044" width="7.140625" style="93" customWidth="1"/>
    <col min="1045" max="1045" width="11" style="93" customWidth="1"/>
    <col min="1046" max="1048" width="0" style="93" hidden="1" customWidth="1"/>
    <col min="1049" max="1274" width="11.42578125" style="93"/>
    <col min="1275" max="1275" width="7" style="93" customWidth="1"/>
    <col min="1276" max="1277" width="3.5703125" style="93" customWidth="1"/>
    <col min="1278" max="1278" width="7.85546875" style="93" customWidth="1"/>
    <col min="1279" max="1279" width="21.140625" style="93" customWidth="1"/>
    <col min="1280" max="1280" width="7.140625" style="93" customWidth="1"/>
    <col min="1281" max="1281" width="11.85546875" style="93" bestFit="1" customWidth="1"/>
    <col min="1282" max="1282" width="6.7109375" style="93" customWidth="1"/>
    <col min="1283" max="1283" width="13.140625" style="93" customWidth="1"/>
    <col min="1284" max="1284" width="6.85546875" style="93" customWidth="1"/>
    <col min="1285" max="1285" width="12.5703125" style="93" customWidth="1"/>
    <col min="1286" max="1286" width="6.42578125" style="93" customWidth="1"/>
    <col min="1287" max="1287" width="12.5703125" style="93" customWidth="1"/>
    <col min="1288" max="1288" width="7.140625" style="93" customWidth="1"/>
    <col min="1289" max="1289" width="13.140625" style="93" customWidth="1"/>
    <col min="1290" max="1290" width="6.85546875" style="93" customWidth="1"/>
    <col min="1291" max="1291" width="12" style="93" customWidth="1"/>
    <col min="1292" max="1292" width="15.28515625" style="93" customWidth="1"/>
    <col min="1293" max="1293" width="15.140625" style="93" customWidth="1"/>
    <col min="1294" max="1294" width="16" style="93" customWidth="1"/>
    <col min="1295" max="1295" width="6.85546875" style="93" customWidth="1"/>
    <col min="1296" max="1296" width="12.7109375" style="93" customWidth="1"/>
    <col min="1297" max="1297" width="11" style="93" customWidth="1"/>
    <col min="1298" max="1298" width="6.28515625" style="93" customWidth="1"/>
    <col min="1299" max="1299" width="11" style="93" customWidth="1"/>
    <col min="1300" max="1300" width="7.140625" style="93" customWidth="1"/>
    <col min="1301" max="1301" width="11" style="93" customWidth="1"/>
    <col min="1302" max="1304" width="0" style="93" hidden="1" customWidth="1"/>
    <col min="1305" max="1530" width="11.42578125" style="93"/>
    <col min="1531" max="1531" width="7" style="93" customWidth="1"/>
    <col min="1532" max="1533" width="3.5703125" style="93" customWidth="1"/>
    <col min="1534" max="1534" width="7.85546875" style="93" customWidth="1"/>
    <col min="1535" max="1535" width="21.140625" style="93" customWidth="1"/>
    <col min="1536" max="1536" width="7.140625" style="93" customWidth="1"/>
    <col min="1537" max="1537" width="11.85546875" style="93" bestFit="1" customWidth="1"/>
    <col min="1538" max="1538" width="6.7109375" style="93" customWidth="1"/>
    <col min="1539" max="1539" width="13.140625" style="93" customWidth="1"/>
    <col min="1540" max="1540" width="6.85546875" style="93" customWidth="1"/>
    <col min="1541" max="1541" width="12.5703125" style="93" customWidth="1"/>
    <col min="1542" max="1542" width="6.42578125" style="93" customWidth="1"/>
    <col min="1543" max="1543" width="12.5703125" style="93" customWidth="1"/>
    <col min="1544" max="1544" width="7.140625" style="93" customWidth="1"/>
    <col min="1545" max="1545" width="13.140625" style="93" customWidth="1"/>
    <col min="1546" max="1546" width="6.85546875" style="93" customWidth="1"/>
    <col min="1547" max="1547" width="12" style="93" customWidth="1"/>
    <col min="1548" max="1548" width="15.28515625" style="93" customWidth="1"/>
    <col min="1549" max="1549" width="15.140625" style="93" customWidth="1"/>
    <col min="1550" max="1550" width="16" style="93" customWidth="1"/>
    <col min="1551" max="1551" width="6.85546875" style="93" customWidth="1"/>
    <col min="1552" max="1552" width="12.7109375" style="93" customWidth="1"/>
    <col min="1553" max="1553" width="11" style="93" customWidth="1"/>
    <col min="1554" max="1554" width="6.28515625" style="93" customWidth="1"/>
    <col min="1555" max="1555" width="11" style="93" customWidth="1"/>
    <col min="1556" max="1556" width="7.140625" style="93" customWidth="1"/>
    <col min="1557" max="1557" width="11" style="93" customWidth="1"/>
    <col min="1558" max="1560" width="0" style="93" hidden="1" customWidth="1"/>
    <col min="1561" max="1786" width="11.42578125" style="93"/>
    <col min="1787" max="1787" width="7" style="93" customWidth="1"/>
    <col min="1788" max="1789" width="3.5703125" style="93" customWidth="1"/>
    <col min="1790" max="1790" width="7.85546875" style="93" customWidth="1"/>
    <col min="1791" max="1791" width="21.140625" style="93" customWidth="1"/>
    <col min="1792" max="1792" width="7.140625" style="93" customWidth="1"/>
    <col min="1793" max="1793" width="11.85546875" style="93" bestFit="1" customWidth="1"/>
    <col min="1794" max="1794" width="6.7109375" style="93" customWidth="1"/>
    <col min="1795" max="1795" width="13.140625" style="93" customWidth="1"/>
    <col min="1796" max="1796" width="6.85546875" style="93" customWidth="1"/>
    <col min="1797" max="1797" width="12.5703125" style="93" customWidth="1"/>
    <col min="1798" max="1798" width="6.42578125" style="93" customWidth="1"/>
    <col min="1799" max="1799" width="12.5703125" style="93" customWidth="1"/>
    <col min="1800" max="1800" width="7.140625" style="93" customWidth="1"/>
    <col min="1801" max="1801" width="13.140625" style="93" customWidth="1"/>
    <col min="1802" max="1802" width="6.85546875" style="93" customWidth="1"/>
    <col min="1803" max="1803" width="12" style="93" customWidth="1"/>
    <col min="1804" max="1804" width="15.28515625" style="93" customWidth="1"/>
    <col min="1805" max="1805" width="15.140625" style="93" customWidth="1"/>
    <col min="1806" max="1806" width="16" style="93" customWidth="1"/>
    <col min="1807" max="1807" width="6.85546875" style="93" customWidth="1"/>
    <col min="1808" max="1808" width="12.7109375" style="93" customWidth="1"/>
    <col min="1809" max="1809" width="11" style="93" customWidth="1"/>
    <col min="1810" max="1810" width="6.28515625" style="93" customWidth="1"/>
    <col min="1811" max="1811" width="11" style="93" customWidth="1"/>
    <col min="1812" max="1812" width="7.140625" style="93" customWidth="1"/>
    <col min="1813" max="1813" width="11" style="93" customWidth="1"/>
    <col min="1814" max="1816" width="0" style="93" hidden="1" customWidth="1"/>
    <col min="1817" max="2042" width="11.42578125" style="93"/>
    <col min="2043" max="2043" width="7" style="93" customWidth="1"/>
    <col min="2044" max="2045" width="3.5703125" style="93" customWidth="1"/>
    <col min="2046" max="2046" width="7.85546875" style="93" customWidth="1"/>
    <col min="2047" max="2047" width="21.140625" style="93" customWidth="1"/>
    <col min="2048" max="2048" width="7.140625" style="93" customWidth="1"/>
    <col min="2049" max="2049" width="11.85546875" style="93" bestFit="1" customWidth="1"/>
    <col min="2050" max="2050" width="6.7109375" style="93" customWidth="1"/>
    <col min="2051" max="2051" width="13.140625" style="93" customWidth="1"/>
    <col min="2052" max="2052" width="6.85546875" style="93" customWidth="1"/>
    <col min="2053" max="2053" width="12.5703125" style="93" customWidth="1"/>
    <col min="2054" max="2054" width="6.42578125" style="93" customWidth="1"/>
    <col min="2055" max="2055" width="12.5703125" style="93" customWidth="1"/>
    <col min="2056" max="2056" width="7.140625" style="93" customWidth="1"/>
    <col min="2057" max="2057" width="13.140625" style="93" customWidth="1"/>
    <col min="2058" max="2058" width="6.85546875" style="93" customWidth="1"/>
    <col min="2059" max="2059" width="12" style="93" customWidth="1"/>
    <col min="2060" max="2060" width="15.28515625" style="93" customWidth="1"/>
    <col min="2061" max="2061" width="15.140625" style="93" customWidth="1"/>
    <col min="2062" max="2062" width="16" style="93" customWidth="1"/>
    <col min="2063" max="2063" width="6.85546875" style="93" customWidth="1"/>
    <col min="2064" max="2064" width="12.7109375" style="93" customWidth="1"/>
    <col min="2065" max="2065" width="11" style="93" customWidth="1"/>
    <col min="2066" max="2066" width="6.28515625" style="93" customWidth="1"/>
    <col min="2067" max="2067" width="11" style="93" customWidth="1"/>
    <col min="2068" max="2068" width="7.140625" style="93" customWidth="1"/>
    <col min="2069" max="2069" width="11" style="93" customWidth="1"/>
    <col min="2070" max="2072" width="0" style="93" hidden="1" customWidth="1"/>
    <col min="2073" max="2298" width="11.42578125" style="93"/>
    <col min="2299" max="2299" width="7" style="93" customWidth="1"/>
    <col min="2300" max="2301" width="3.5703125" style="93" customWidth="1"/>
    <col min="2302" max="2302" width="7.85546875" style="93" customWidth="1"/>
    <col min="2303" max="2303" width="21.140625" style="93" customWidth="1"/>
    <col min="2304" max="2304" width="7.140625" style="93" customWidth="1"/>
    <col min="2305" max="2305" width="11.85546875" style="93" bestFit="1" customWidth="1"/>
    <col min="2306" max="2306" width="6.7109375" style="93" customWidth="1"/>
    <col min="2307" max="2307" width="13.140625" style="93" customWidth="1"/>
    <col min="2308" max="2308" width="6.85546875" style="93" customWidth="1"/>
    <col min="2309" max="2309" width="12.5703125" style="93" customWidth="1"/>
    <col min="2310" max="2310" width="6.42578125" style="93" customWidth="1"/>
    <col min="2311" max="2311" width="12.5703125" style="93" customWidth="1"/>
    <col min="2312" max="2312" width="7.140625" style="93" customWidth="1"/>
    <col min="2313" max="2313" width="13.140625" style="93" customWidth="1"/>
    <col min="2314" max="2314" width="6.85546875" style="93" customWidth="1"/>
    <col min="2315" max="2315" width="12" style="93" customWidth="1"/>
    <col min="2316" max="2316" width="15.28515625" style="93" customWidth="1"/>
    <col min="2317" max="2317" width="15.140625" style="93" customWidth="1"/>
    <col min="2318" max="2318" width="16" style="93" customWidth="1"/>
    <col min="2319" max="2319" width="6.85546875" style="93" customWidth="1"/>
    <col min="2320" max="2320" width="12.7109375" style="93" customWidth="1"/>
    <col min="2321" max="2321" width="11" style="93" customWidth="1"/>
    <col min="2322" max="2322" width="6.28515625" style="93" customWidth="1"/>
    <col min="2323" max="2323" width="11" style="93" customWidth="1"/>
    <col min="2324" max="2324" width="7.140625" style="93" customWidth="1"/>
    <col min="2325" max="2325" width="11" style="93" customWidth="1"/>
    <col min="2326" max="2328" width="0" style="93" hidden="1" customWidth="1"/>
    <col min="2329" max="2554" width="11.42578125" style="93"/>
    <col min="2555" max="2555" width="7" style="93" customWidth="1"/>
    <col min="2556" max="2557" width="3.5703125" style="93" customWidth="1"/>
    <col min="2558" max="2558" width="7.85546875" style="93" customWidth="1"/>
    <col min="2559" max="2559" width="21.140625" style="93" customWidth="1"/>
    <col min="2560" max="2560" width="7.140625" style="93" customWidth="1"/>
    <col min="2561" max="2561" width="11.85546875" style="93" bestFit="1" customWidth="1"/>
    <col min="2562" max="2562" width="6.7109375" style="93" customWidth="1"/>
    <col min="2563" max="2563" width="13.140625" style="93" customWidth="1"/>
    <col min="2564" max="2564" width="6.85546875" style="93" customWidth="1"/>
    <col min="2565" max="2565" width="12.5703125" style="93" customWidth="1"/>
    <col min="2566" max="2566" width="6.42578125" style="93" customWidth="1"/>
    <col min="2567" max="2567" width="12.5703125" style="93" customWidth="1"/>
    <col min="2568" max="2568" width="7.140625" style="93" customWidth="1"/>
    <col min="2569" max="2569" width="13.140625" style="93" customWidth="1"/>
    <col min="2570" max="2570" width="6.85546875" style="93" customWidth="1"/>
    <col min="2571" max="2571" width="12" style="93" customWidth="1"/>
    <col min="2572" max="2572" width="15.28515625" style="93" customWidth="1"/>
    <col min="2573" max="2573" width="15.140625" style="93" customWidth="1"/>
    <col min="2574" max="2574" width="16" style="93" customWidth="1"/>
    <col min="2575" max="2575" width="6.85546875" style="93" customWidth="1"/>
    <col min="2576" max="2576" width="12.7109375" style="93" customWidth="1"/>
    <col min="2577" max="2577" width="11" style="93" customWidth="1"/>
    <col min="2578" max="2578" width="6.28515625" style="93" customWidth="1"/>
    <col min="2579" max="2579" width="11" style="93" customWidth="1"/>
    <col min="2580" max="2580" width="7.140625" style="93" customWidth="1"/>
    <col min="2581" max="2581" width="11" style="93" customWidth="1"/>
    <col min="2582" max="2584" width="0" style="93" hidden="1" customWidth="1"/>
    <col min="2585" max="2810" width="11.42578125" style="93"/>
    <col min="2811" max="2811" width="7" style="93" customWidth="1"/>
    <col min="2812" max="2813" width="3.5703125" style="93" customWidth="1"/>
    <col min="2814" max="2814" width="7.85546875" style="93" customWidth="1"/>
    <col min="2815" max="2815" width="21.140625" style="93" customWidth="1"/>
    <col min="2816" max="2816" width="7.140625" style="93" customWidth="1"/>
    <col min="2817" max="2817" width="11.85546875" style="93" bestFit="1" customWidth="1"/>
    <col min="2818" max="2818" width="6.7109375" style="93" customWidth="1"/>
    <col min="2819" max="2819" width="13.140625" style="93" customWidth="1"/>
    <col min="2820" max="2820" width="6.85546875" style="93" customWidth="1"/>
    <col min="2821" max="2821" width="12.5703125" style="93" customWidth="1"/>
    <col min="2822" max="2822" width="6.42578125" style="93" customWidth="1"/>
    <col min="2823" max="2823" width="12.5703125" style="93" customWidth="1"/>
    <col min="2824" max="2824" width="7.140625" style="93" customWidth="1"/>
    <col min="2825" max="2825" width="13.140625" style="93" customWidth="1"/>
    <col min="2826" max="2826" width="6.85546875" style="93" customWidth="1"/>
    <col min="2827" max="2827" width="12" style="93" customWidth="1"/>
    <col min="2828" max="2828" width="15.28515625" style="93" customWidth="1"/>
    <col min="2829" max="2829" width="15.140625" style="93" customWidth="1"/>
    <col min="2830" max="2830" width="16" style="93" customWidth="1"/>
    <col min="2831" max="2831" width="6.85546875" style="93" customWidth="1"/>
    <col min="2832" max="2832" width="12.7109375" style="93" customWidth="1"/>
    <col min="2833" max="2833" width="11" style="93" customWidth="1"/>
    <col min="2834" max="2834" width="6.28515625" style="93" customWidth="1"/>
    <col min="2835" max="2835" width="11" style="93" customWidth="1"/>
    <col min="2836" max="2836" width="7.140625" style="93" customWidth="1"/>
    <col min="2837" max="2837" width="11" style="93" customWidth="1"/>
    <col min="2838" max="2840" width="0" style="93" hidden="1" customWidth="1"/>
    <col min="2841" max="3066" width="11.42578125" style="93"/>
    <col min="3067" max="3067" width="7" style="93" customWidth="1"/>
    <col min="3068" max="3069" width="3.5703125" style="93" customWidth="1"/>
    <col min="3070" max="3070" width="7.85546875" style="93" customWidth="1"/>
    <col min="3071" max="3071" width="21.140625" style="93" customWidth="1"/>
    <col min="3072" max="3072" width="7.140625" style="93" customWidth="1"/>
    <col min="3073" max="3073" width="11.85546875" style="93" bestFit="1" customWidth="1"/>
    <col min="3074" max="3074" width="6.7109375" style="93" customWidth="1"/>
    <col min="3075" max="3075" width="13.140625" style="93" customWidth="1"/>
    <col min="3076" max="3076" width="6.85546875" style="93" customWidth="1"/>
    <col min="3077" max="3077" width="12.5703125" style="93" customWidth="1"/>
    <col min="3078" max="3078" width="6.42578125" style="93" customWidth="1"/>
    <col min="3079" max="3079" width="12.5703125" style="93" customWidth="1"/>
    <col min="3080" max="3080" width="7.140625" style="93" customWidth="1"/>
    <col min="3081" max="3081" width="13.140625" style="93" customWidth="1"/>
    <col min="3082" max="3082" width="6.85546875" style="93" customWidth="1"/>
    <col min="3083" max="3083" width="12" style="93" customWidth="1"/>
    <col min="3084" max="3084" width="15.28515625" style="93" customWidth="1"/>
    <col min="3085" max="3085" width="15.140625" style="93" customWidth="1"/>
    <col min="3086" max="3086" width="16" style="93" customWidth="1"/>
    <col min="3087" max="3087" width="6.85546875" style="93" customWidth="1"/>
    <col min="3088" max="3088" width="12.7109375" style="93" customWidth="1"/>
    <col min="3089" max="3089" width="11" style="93" customWidth="1"/>
    <col min="3090" max="3090" width="6.28515625" style="93" customWidth="1"/>
    <col min="3091" max="3091" width="11" style="93" customWidth="1"/>
    <col min="3092" max="3092" width="7.140625" style="93" customWidth="1"/>
    <col min="3093" max="3093" width="11" style="93" customWidth="1"/>
    <col min="3094" max="3096" width="0" style="93" hidden="1" customWidth="1"/>
    <col min="3097" max="3322" width="11.42578125" style="93"/>
    <col min="3323" max="3323" width="7" style="93" customWidth="1"/>
    <col min="3324" max="3325" width="3.5703125" style="93" customWidth="1"/>
    <col min="3326" max="3326" width="7.85546875" style="93" customWidth="1"/>
    <col min="3327" max="3327" width="21.140625" style="93" customWidth="1"/>
    <col min="3328" max="3328" width="7.140625" style="93" customWidth="1"/>
    <col min="3329" max="3329" width="11.85546875" style="93" bestFit="1" customWidth="1"/>
    <col min="3330" max="3330" width="6.7109375" style="93" customWidth="1"/>
    <col min="3331" max="3331" width="13.140625" style="93" customWidth="1"/>
    <col min="3332" max="3332" width="6.85546875" style="93" customWidth="1"/>
    <col min="3333" max="3333" width="12.5703125" style="93" customWidth="1"/>
    <col min="3334" max="3334" width="6.42578125" style="93" customWidth="1"/>
    <col min="3335" max="3335" width="12.5703125" style="93" customWidth="1"/>
    <col min="3336" max="3336" width="7.140625" style="93" customWidth="1"/>
    <col min="3337" max="3337" width="13.140625" style="93" customWidth="1"/>
    <col min="3338" max="3338" width="6.85546875" style="93" customWidth="1"/>
    <col min="3339" max="3339" width="12" style="93" customWidth="1"/>
    <col min="3340" max="3340" width="15.28515625" style="93" customWidth="1"/>
    <col min="3341" max="3341" width="15.140625" style="93" customWidth="1"/>
    <col min="3342" max="3342" width="16" style="93" customWidth="1"/>
    <col min="3343" max="3343" width="6.85546875" style="93" customWidth="1"/>
    <col min="3344" max="3344" width="12.7109375" style="93" customWidth="1"/>
    <col min="3345" max="3345" width="11" style="93" customWidth="1"/>
    <col min="3346" max="3346" width="6.28515625" style="93" customWidth="1"/>
    <col min="3347" max="3347" width="11" style="93" customWidth="1"/>
    <col min="3348" max="3348" width="7.140625" style="93" customWidth="1"/>
    <col min="3349" max="3349" width="11" style="93" customWidth="1"/>
    <col min="3350" max="3352" width="0" style="93" hidden="1" customWidth="1"/>
    <col min="3353" max="3578" width="11.42578125" style="93"/>
    <col min="3579" max="3579" width="7" style="93" customWidth="1"/>
    <col min="3580" max="3581" width="3.5703125" style="93" customWidth="1"/>
    <col min="3582" max="3582" width="7.85546875" style="93" customWidth="1"/>
    <col min="3583" max="3583" width="21.140625" style="93" customWidth="1"/>
    <col min="3584" max="3584" width="7.140625" style="93" customWidth="1"/>
    <col min="3585" max="3585" width="11.85546875" style="93" bestFit="1" customWidth="1"/>
    <col min="3586" max="3586" width="6.7109375" style="93" customWidth="1"/>
    <col min="3587" max="3587" width="13.140625" style="93" customWidth="1"/>
    <col min="3588" max="3588" width="6.85546875" style="93" customWidth="1"/>
    <col min="3589" max="3589" width="12.5703125" style="93" customWidth="1"/>
    <col min="3590" max="3590" width="6.42578125" style="93" customWidth="1"/>
    <col min="3591" max="3591" width="12.5703125" style="93" customWidth="1"/>
    <col min="3592" max="3592" width="7.140625" style="93" customWidth="1"/>
    <col min="3593" max="3593" width="13.140625" style="93" customWidth="1"/>
    <col min="3594" max="3594" width="6.85546875" style="93" customWidth="1"/>
    <col min="3595" max="3595" width="12" style="93" customWidth="1"/>
    <col min="3596" max="3596" width="15.28515625" style="93" customWidth="1"/>
    <col min="3597" max="3597" width="15.140625" style="93" customWidth="1"/>
    <col min="3598" max="3598" width="16" style="93" customWidth="1"/>
    <col min="3599" max="3599" width="6.85546875" style="93" customWidth="1"/>
    <col min="3600" max="3600" width="12.7109375" style="93" customWidth="1"/>
    <col min="3601" max="3601" width="11" style="93" customWidth="1"/>
    <col min="3602" max="3602" width="6.28515625" style="93" customWidth="1"/>
    <col min="3603" max="3603" width="11" style="93" customWidth="1"/>
    <col min="3604" max="3604" width="7.140625" style="93" customWidth="1"/>
    <col min="3605" max="3605" width="11" style="93" customWidth="1"/>
    <col min="3606" max="3608" width="0" style="93" hidden="1" customWidth="1"/>
    <col min="3609" max="3834" width="11.42578125" style="93"/>
    <col min="3835" max="3835" width="7" style="93" customWidth="1"/>
    <col min="3836" max="3837" width="3.5703125" style="93" customWidth="1"/>
    <col min="3838" max="3838" width="7.85546875" style="93" customWidth="1"/>
    <col min="3839" max="3839" width="21.140625" style="93" customWidth="1"/>
    <col min="3840" max="3840" width="7.140625" style="93" customWidth="1"/>
    <col min="3841" max="3841" width="11.85546875" style="93" bestFit="1" customWidth="1"/>
    <col min="3842" max="3842" width="6.7109375" style="93" customWidth="1"/>
    <col min="3843" max="3843" width="13.140625" style="93" customWidth="1"/>
    <col min="3844" max="3844" width="6.85546875" style="93" customWidth="1"/>
    <col min="3845" max="3845" width="12.5703125" style="93" customWidth="1"/>
    <col min="3846" max="3846" width="6.42578125" style="93" customWidth="1"/>
    <col min="3847" max="3847" width="12.5703125" style="93" customWidth="1"/>
    <col min="3848" max="3848" width="7.140625" style="93" customWidth="1"/>
    <col min="3849" max="3849" width="13.140625" style="93" customWidth="1"/>
    <col min="3850" max="3850" width="6.85546875" style="93" customWidth="1"/>
    <col min="3851" max="3851" width="12" style="93" customWidth="1"/>
    <col min="3852" max="3852" width="15.28515625" style="93" customWidth="1"/>
    <col min="3853" max="3853" width="15.140625" style="93" customWidth="1"/>
    <col min="3854" max="3854" width="16" style="93" customWidth="1"/>
    <col min="3855" max="3855" width="6.85546875" style="93" customWidth="1"/>
    <col min="3856" max="3856" width="12.7109375" style="93" customWidth="1"/>
    <col min="3857" max="3857" width="11" style="93" customWidth="1"/>
    <col min="3858" max="3858" width="6.28515625" style="93" customWidth="1"/>
    <col min="3859" max="3859" width="11" style="93" customWidth="1"/>
    <col min="3860" max="3860" width="7.140625" style="93" customWidth="1"/>
    <col min="3861" max="3861" width="11" style="93" customWidth="1"/>
    <col min="3862" max="3864" width="0" style="93" hidden="1" customWidth="1"/>
    <col min="3865" max="4090" width="11.42578125" style="93"/>
    <col min="4091" max="4091" width="7" style="93" customWidth="1"/>
    <col min="4092" max="4093" width="3.5703125" style="93" customWidth="1"/>
    <col min="4094" max="4094" width="7.85546875" style="93" customWidth="1"/>
    <col min="4095" max="4095" width="21.140625" style="93" customWidth="1"/>
    <col min="4096" max="4096" width="7.140625" style="93" customWidth="1"/>
    <col min="4097" max="4097" width="11.85546875" style="93" bestFit="1" customWidth="1"/>
    <col min="4098" max="4098" width="6.7109375" style="93" customWidth="1"/>
    <col min="4099" max="4099" width="13.140625" style="93" customWidth="1"/>
    <col min="4100" max="4100" width="6.85546875" style="93" customWidth="1"/>
    <col min="4101" max="4101" width="12.5703125" style="93" customWidth="1"/>
    <col min="4102" max="4102" width="6.42578125" style="93" customWidth="1"/>
    <col min="4103" max="4103" width="12.5703125" style="93" customWidth="1"/>
    <col min="4104" max="4104" width="7.140625" style="93" customWidth="1"/>
    <col min="4105" max="4105" width="13.140625" style="93" customWidth="1"/>
    <col min="4106" max="4106" width="6.85546875" style="93" customWidth="1"/>
    <col min="4107" max="4107" width="12" style="93" customWidth="1"/>
    <col min="4108" max="4108" width="15.28515625" style="93" customWidth="1"/>
    <col min="4109" max="4109" width="15.140625" style="93" customWidth="1"/>
    <col min="4110" max="4110" width="16" style="93" customWidth="1"/>
    <col min="4111" max="4111" width="6.85546875" style="93" customWidth="1"/>
    <col min="4112" max="4112" width="12.7109375" style="93" customWidth="1"/>
    <col min="4113" max="4113" width="11" style="93" customWidth="1"/>
    <col min="4114" max="4114" width="6.28515625" style="93" customWidth="1"/>
    <col min="4115" max="4115" width="11" style="93" customWidth="1"/>
    <col min="4116" max="4116" width="7.140625" style="93" customWidth="1"/>
    <col min="4117" max="4117" width="11" style="93" customWidth="1"/>
    <col min="4118" max="4120" width="0" style="93" hidden="1" customWidth="1"/>
    <col min="4121" max="4346" width="11.42578125" style="93"/>
    <col min="4347" max="4347" width="7" style="93" customWidth="1"/>
    <col min="4348" max="4349" width="3.5703125" style="93" customWidth="1"/>
    <col min="4350" max="4350" width="7.85546875" style="93" customWidth="1"/>
    <col min="4351" max="4351" width="21.140625" style="93" customWidth="1"/>
    <col min="4352" max="4352" width="7.140625" style="93" customWidth="1"/>
    <col min="4353" max="4353" width="11.85546875" style="93" bestFit="1" customWidth="1"/>
    <col min="4354" max="4354" width="6.7109375" style="93" customWidth="1"/>
    <col min="4355" max="4355" width="13.140625" style="93" customWidth="1"/>
    <col min="4356" max="4356" width="6.85546875" style="93" customWidth="1"/>
    <col min="4357" max="4357" width="12.5703125" style="93" customWidth="1"/>
    <col min="4358" max="4358" width="6.42578125" style="93" customWidth="1"/>
    <col min="4359" max="4359" width="12.5703125" style="93" customWidth="1"/>
    <col min="4360" max="4360" width="7.140625" style="93" customWidth="1"/>
    <col min="4361" max="4361" width="13.140625" style="93" customWidth="1"/>
    <col min="4362" max="4362" width="6.85546875" style="93" customWidth="1"/>
    <col min="4363" max="4363" width="12" style="93" customWidth="1"/>
    <col min="4364" max="4364" width="15.28515625" style="93" customWidth="1"/>
    <col min="4365" max="4365" width="15.140625" style="93" customWidth="1"/>
    <col min="4366" max="4366" width="16" style="93" customWidth="1"/>
    <col min="4367" max="4367" width="6.85546875" style="93" customWidth="1"/>
    <col min="4368" max="4368" width="12.7109375" style="93" customWidth="1"/>
    <col min="4369" max="4369" width="11" style="93" customWidth="1"/>
    <col min="4370" max="4370" width="6.28515625" style="93" customWidth="1"/>
    <col min="4371" max="4371" width="11" style="93" customWidth="1"/>
    <col min="4372" max="4372" width="7.140625" style="93" customWidth="1"/>
    <col min="4373" max="4373" width="11" style="93" customWidth="1"/>
    <col min="4374" max="4376" width="0" style="93" hidden="1" customWidth="1"/>
    <col min="4377" max="4602" width="11.42578125" style="93"/>
    <col min="4603" max="4603" width="7" style="93" customWidth="1"/>
    <col min="4604" max="4605" width="3.5703125" style="93" customWidth="1"/>
    <col min="4606" max="4606" width="7.85546875" style="93" customWidth="1"/>
    <col min="4607" max="4607" width="21.140625" style="93" customWidth="1"/>
    <col min="4608" max="4608" width="7.140625" style="93" customWidth="1"/>
    <col min="4609" max="4609" width="11.85546875" style="93" bestFit="1" customWidth="1"/>
    <col min="4610" max="4610" width="6.7109375" style="93" customWidth="1"/>
    <col min="4611" max="4611" width="13.140625" style="93" customWidth="1"/>
    <col min="4612" max="4612" width="6.85546875" style="93" customWidth="1"/>
    <col min="4613" max="4613" width="12.5703125" style="93" customWidth="1"/>
    <col min="4614" max="4614" width="6.42578125" style="93" customWidth="1"/>
    <col min="4615" max="4615" width="12.5703125" style="93" customWidth="1"/>
    <col min="4616" max="4616" width="7.140625" style="93" customWidth="1"/>
    <col min="4617" max="4617" width="13.140625" style="93" customWidth="1"/>
    <col min="4618" max="4618" width="6.85546875" style="93" customWidth="1"/>
    <col min="4619" max="4619" width="12" style="93" customWidth="1"/>
    <col min="4620" max="4620" width="15.28515625" style="93" customWidth="1"/>
    <col min="4621" max="4621" width="15.140625" style="93" customWidth="1"/>
    <col min="4622" max="4622" width="16" style="93" customWidth="1"/>
    <col min="4623" max="4623" width="6.85546875" style="93" customWidth="1"/>
    <col min="4624" max="4624" width="12.7109375" style="93" customWidth="1"/>
    <col min="4625" max="4625" width="11" style="93" customWidth="1"/>
    <col min="4626" max="4626" width="6.28515625" style="93" customWidth="1"/>
    <col min="4627" max="4627" width="11" style="93" customWidth="1"/>
    <col min="4628" max="4628" width="7.140625" style="93" customWidth="1"/>
    <col min="4629" max="4629" width="11" style="93" customWidth="1"/>
    <col min="4630" max="4632" width="0" style="93" hidden="1" customWidth="1"/>
    <col min="4633" max="4858" width="11.42578125" style="93"/>
    <col min="4859" max="4859" width="7" style="93" customWidth="1"/>
    <col min="4860" max="4861" width="3.5703125" style="93" customWidth="1"/>
    <col min="4862" max="4862" width="7.85546875" style="93" customWidth="1"/>
    <col min="4863" max="4863" width="21.140625" style="93" customWidth="1"/>
    <col min="4864" max="4864" width="7.140625" style="93" customWidth="1"/>
    <col min="4865" max="4865" width="11.85546875" style="93" bestFit="1" customWidth="1"/>
    <col min="4866" max="4866" width="6.7109375" style="93" customWidth="1"/>
    <col min="4867" max="4867" width="13.140625" style="93" customWidth="1"/>
    <col min="4868" max="4868" width="6.85546875" style="93" customWidth="1"/>
    <col min="4869" max="4869" width="12.5703125" style="93" customWidth="1"/>
    <col min="4870" max="4870" width="6.42578125" style="93" customWidth="1"/>
    <col min="4871" max="4871" width="12.5703125" style="93" customWidth="1"/>
    <col min="4872" max="4872" width="7.140625" style="93" customWidth="1"/>
    <col min="4873" max="4873" width="13.140625" style="93" customWidth="1"/>
    <col min="4874" max="4874" width="6.85546875" style="93" customWidth="1"/>
    <col min="4875" max="4875" width="12" style="93" customWidth="1"/>
    <col min="4876" max="4876" width="15.28515625" style="93" customWidth="1"/>
    <col min="4877" max="4877" width="15.140625" style="93" customWidth="1"/>
    <col min="4878" max="4878" width="16" style="93" customWidth="1"/>
    <col min="4879" max="4879" width="6.85546875" style="93" customWidth="1"/>
    <col min="4880" max="4880" width="12.7109375" style="93" customWidth="1"/>
    <col min="4881" max="4881" width="11" style="93" customWidth="1"/>
    <col min="4882" max="4882" width="6.28515625" style="93" customWidth="1"/>
    <col min="4883" max="4883" width="11" style="93" customWidth="1"/>
    <col min="4884" max="4884" width="7.140625" style="93" customWidth="1"/>
    <col min="4885" max="4885" width="11" style="93" customWidth="1"/>
    <col min="4886" max="4888" width="0" style="93" hidden="1" customWidth="1"/>
    <col min="4889" max="5114" width="11.42578125" style="93"/>
    <col min="5115" max="5115" width="7" style="93" customWidth="1"/>
    <col min="5116" max="5117" width="3.5703125" style="93" customWidth="1"/>
    <col min="5118" max="5118" width="7.85546875" style="93" customWidth="1"/>
    <col min="5119" max="5119" width="21.140625" style="93" customWidth="1"/>
    <col min="5120" max="5120" width="7.140625" style="93" customWidth="1"/>
    <col min="5121" max="5121" width="11.85546875" style="93" bestFit="1" customWidth="1"/>
    <col min="5122" max="5122" width="6.7109375" style="93" customWidth="1"/>
    <col min="5123" max="5123" width="13.140625" style="93" customWidth="1"/>
    <col min="5124" max="5124" width="6.85546875" style="93" customWidth="1"/>
    <col min="5125" max="5125" width="12.5703125" style="93" customWidth="1"/>
    <col min="5126" max="5126" width="6.42578125" style="93" customWidth="1"/>
    <col min="5127" max="5127" width="12.5703125" style="93" customWidth="1"/>
    <col min="5128" max="5128" width="7.140625" style="93" customWidth="1"/>
    <col min="5129" max="5129" width="13.140625" style="93" customWidth="1"/>
    <col min="5130" max="5130" width="6.85546875" style="93" customWidth="1"/>
    <col min="5131" max="5131" width="12" style="93" customWidth="1"/>
    <col min="5132" max="5132" width="15.28515625" style="93" customWidth="1"/>
    <col min="5133" max="5133" width="15.140625" style="93" customWidth="1"/>
    <col min="5134" max="5134" width="16" style="93" customWidth="1"/>
    <col min="5135" max="5135" width="6.85546875" style="93" customWidth="1"/>
    <col min="5136" max="5136" width="12.7109375" style="93" customWidth="1"/>
    <col min="5137" max="5137" width="11" style="93" customWidth="1"/>
    <col min="5138" max="5138" width="6.28515625" style="93" customWidth="1"/>
    <col min="5139" max="5139" width="11" style="93" customWidth="1"/>
    <col min="5140" max="5140" width="7.140625" style="93" customWidth="1"/>
    <col min="5141" max="5141" width="11" style="93" customWidth="1"/>
    <col min="5142" max="5144" width="0" style="93" hidden="1" customWidth="1"/>
    <col min="5145" max="5370" width="11.42578125" style="93"/>
    <col min="5371" max="5371" width="7" style="93" customWidth="1"/>
    <col min="5372" max="5373" width="3.5703125" style="93" customWidth="1"/>
    <col min="5374" max="5374" width="7.85546875" style="93" customWidth="1"/>
    <col min="5375" max="5375" width="21.140625" style="93" customWidth="1"/>
    <col min="5376" max="5376" width="7.140625" style="93" customWidth="1"/>
    <col min="5377" max="5377" width="11.85546875" style="93" bestFit="1" customWidth="1"/>
    <col min="5378" max="5378" width="6.7109375" style="93" customWidth="1"/>
    <col min="5379" max="5379" width="13.140625" style="93" customWidth="1"/>
    <col min="5380" max="5380" width="6.85546875" style="93" customWidth="1"/>
    <col min="5381" max="5381" width="12.5703125" style="93" customWidth="1"/>
    <col min="5382" max="5382" width="6.42578125" style="93" customWidth="1"/>
    <col min="5383" max="5383" width="12.5703125" style="93" customWidth="1"/>
    <col min="5384" max="5384" width="7.140625" style="93" customWidth="1"/>
    <col min="5385" max="5385" width="13.140625" style="93" customWidth="1"/>
    <col min="5386" max="5386" width="6.85546875" style="93" customWidth="1"/>
    <col min="5387" max="5387" width="12" style="93" customWidth="1"/>
    <col min="5388" max="5388" width="15.28515625" style="93" customWidth="1"/>
    <col min="5389" max="5389" width="15.140625" style="93" customWidth="1"/>
    <col min="5390" max="5390" width="16" style="93" customWidth="1"/>
    <col min="5391" max="5391" width="6.85546875" style="93" customWidth="1"/>
    <col min="5392" max="5392" width="12.7109375" style="93" customWidth="1"/>
    <col min="5393" max="5393" width="11" style="93" customWidth="1"/>
    <col min="5394" max="5394" width="6.28515625" style="93" customWidth="1"/>
    <col min="5395" max="5395" width="11" style="93" customWidth="1"/>
    <col min="5396" max="5396" width="7.140625" style="93" customWidth="1"/>
    <col min="5397" max="5397" width="11" style="93" customWidth="1"/>
    <col min="5398" max="5400" width="0" style="93" hidden="1" customWidth="1"/>
    <col min="5401" max="5626" width="11.42578125" style="93"/>
    <col min="5627" max="5627" width="7" style="93" customWidth="1"/>
    <col min="5628" max="5629" width="3.5703125" style="93" customWidth="1"/>
    <col min="5630" max="5630" width="7.85546875" style="93" customWidth="1"/>
    <col min="5631" max="5631" width="21.140625" style="93" customWidth="1"/>
    <col min="5632" max="5632" width="7.140625" style="93" customWidth="1"/>
    <col min="5633" max="5633" width="11.85546875" style="93" bestFit="1" customWidth="1"/>
    <col min="5634" max="5634" width="6.7109375" style="93" customWidth="1"/>
    <col min="5635" max="5635" width="13.140625" style="93" customWidth="1"/>
    <col min="5636" max="5636" width="6.85546875" style="93" customWidth="1"/>
    <col min="5637" max="5637" width="12.5703125" style="93" customWidth="1"/>
    <col min="5638" max="5638" width="6.42578125" style="93" customWidth="1"/>
    <col min="5639" max="5639" width="12.5703125" style="93" customWidth="1"/>
    <col min="5640" max="5640" width="7.140625" style="93" customWidth="1"/>
    <col min="5641" max="5641" width="13.140625" style="93" customWidth="1"/>
    <col min="5642" max="5642" width="6.85546875" style="93" customWidth="1"/>
    <col min="5643" max="5643" width="12" style="93" customWidth="1"/>
    <col min="5644" max="5644" width="15.28515625" style="93" customWidth="1"/>
    <col min="5645" max="5645" width="15.140625" style="93" customWidth="1"/>
    <col min="5646" max="5646" width="16" style="93" customWidth="1"/>
    <col min="5647" max="5647" width="6.85546875" style="93" customWidth="1"/>
    <col min="5648" max="5648" width="12.7109375" style="93" customWidth="1"/>
    <col min="5649" max="5649" width="11" style="93" customWidth="1"/>
    <col min="5650" max="5650" width="6.28515625" style="93" customWidth="1"/>
    <col min="5651" max="5651" width="11" style="93" customWidth="1"/>
    <col min="5652" max="5652" width="7.140625" style="93" customWidth="1"/>
    <col min="5653" max="5653" width="11" style="93" customWidth="1"/>
    <col min="5654" max="5656" width="0" style="93" hidden="1" customWidth="1"/>
    <col min="5657" max="5882" width="11.42578125" style="93"/>
    <col min="5883" max="5883" width="7" style="93" customWidth="1"/>
    <col min="5884" max="5885" width="3.5703125" style="93" customWidth="1"/>
    <col min="5886" max="5886" width="7.85546875" style="93" customWidth="1"/>
    <col min="5887" max="5887" width="21.140625" style="93" customWidth="1"/>
    <col min="5888" max="5888" width="7.140625" style="93" customWidth="1"/>
    <col min="5889" max="5889" width="11.85546875" style="93" bestFit="1" customWidth="1"/>
    <col min="5890" max="5890" width="6.7109375" style="93" customWidth="1"/>
    <col min="5891" max="5891" width="13.140625" style="93" customWidth="1"/>
    <col min="5892" max="5892" width="6.85546875" style="93" customWidth="1"/>
    <col min="5893" max="5893" width="12.5703125" style="93" customWidth="1"/>
    <col min="5894" max="5894" width="6.42578125" style="93" customWidth="1"/>
    <col min="5895" max="5895" width="12.5703125" style="93" customWidth="1"/>
    <col min="5896" max="5896" width="7.140625" style="93" customWidth="1"/>
    <col min="5897" max="5897" width="13.140625" style="93" customWidth="1"/>
    <col min="5898" max="5898" width="6.85546875" style="93" customWidth="1"/>
    <col min="5899" max="5899" width="12" style="93" customWidth="1"/>
    <col min="5900" max="5900" width="15.28515625" style="93" customWidth="1"/>
    <col min="5901" max="5901" width="15.140625" style="93" customWidth="1"/>
    <col min="5902" max="5902" width="16" style="93" customWidth="1"/>
    <col min="5903" max="5903" width="6.85546875" style="93" customWidth="1"/>
    <col min="5904" max="5904" width="12.7109375" style="93" customWidth="1"/>
    <col min="5905" max="5905" width="11" style="93" customWidth="1"/>
    <col min="5906" max="5906" width="6.28515625" style="93" customWidth="1"/>
    <col min="5907" max="5907" width="11" style="93" customWidth="1"/>
    <col min="5908" max="5908" width="7.140625" style="93" customWidth="1"/>
    <col min="5909" max="5909" width="11" style="93" customWidth="1"/>
    <col min="5910" max="5912" width="0" style="93" hidden="1" customWidth="1"/>
    <col min="5913" max="6138" width="11.42578125" style="93"/>
    <col min="6139" max="6139" width="7" style="93" customWidth="1"/>
    <col min="6140" max="6141" width="3.5703125" style="93" customWidth="1"/>
    <col min="6142" max="6142" width="7.85546875" style="93" customWidth="1"/>
    <col min="6143" max="6143" width="21.140625" style="93" customWidth="1"/>
    <col min="6144" max="6144" width="7.140625" style="93" customWidth="1"/>
    <col min="6145" max="6145" width="11.85546875" style="93" bestFit="1" customWidth="1"/>
    <col min="6146" max="6146" width="6.7109375" style="93" customWidth="1"/>
    <col min="6147" max="6147" width="13.140625" style="93" customWidth="1"/>
    <col min="6148" max="6148" width="6.85546875" style="93" customWidth="1"/>
    <col min="6149" max="6149" width="12.5703125" style="93" customWidth="1"/>
    <col min="6150" max="6150" width="6.42578125" style="93" customWidth="1"/>
    <col min="6151" max="6151" width="12.5703125" style="93" customWidth="1"/>
    <col min="6152" max="6152" width="7.140625" style="93" customWidth="1"/>
    <col min="6153" max="6153" width="13.140625" style="93" customWidth="1"/>
    <col min="6154" max="6154" width="6.85546875" style="93" customWidth="1"/>
    <col min="6155" max="6155" width="12" style="93" customWidth="1"/>
    <col min="6156" max="6156" width="15.28515625" style="93" customWidth="1"/>
    <col min="6157" max="6157" width="15.140625" style="93" customWidth="1"/>
    <col min="6158" max="6158" width="16" style="93" customWidth="1"/>
    <col min="6159" max="6159" width="6.85546875" style="93" customWidth="1"/>
    <col min="6160" max="6160" width="12.7109375" style="93" customWidth="1"/>
    <col min="6161" max="6161" width="11" style="93" customWidth="1"/>
    <col min="6162" max="6162" width="6.28515625" style="93" customWidth="1"/>
    <col min="6163" max="6163" width="11" style="93" customWidth="1"/>
    <col min="6164" max="6164" width="7.140625" style="93" customWidth="1"/>
    <col min="6165" max="6165" width="11" style="93" customWidth="1"/>
    <col min="6166" max="6168" width="0" style="93" hidden="1" customWidth="1"/>
    <col min="6169" max="6394" width="11.42578125" style="93"/>
    <col min="6395" max="6395" width="7" style="93" customWidth="1"/>
    <col min="6396" max="6397" width="3.5703125" style="93" customWidth="1"/>
    <col min="6398" max="6398" width="7.85546875" style="93" customWidth="1"/>
    <col min="6399" max="6399" width="21.140625" style="93" customWidth="1"/>
    <col min="6400" max="6400" width="7.140625" style="93" customWidth="1"/>
    <col min="6401" max="6401" width="11.85546875" style="93" bestFit="1" customWidth="1"/>
    <col min="6402" max="6402" width="6.7109375" style="93" customWidth="1"/>
    <col min="6403" max="6403" width="13.140625" style="93" customWidth="1"/>
    <col min="6404" max="6404" width="6.85546875" style="93" customWidth="1"/>
    <col min="6405" max="6405" width="12.5703125" style="93" customWidth="1"/>
    <col min="6406" max="6406" width="6.42578125" style="93" customWidth="1"/>
    <col min="6407" max="6407" width="12.5703125" style="93" customWidth="1"/>
    <col min="6408" max="6408" width="7.140625" style="93" customWidth="1"/>
    <col min="6409" max="6409" width="13.140625" style="93" customWidth="1"/>
    <col min="6410" max="6410" width="6.85546875" style="93" customWidth="1"/>
    <col min="6411" max="6411" width="12" style="93" customWidth="1"/>
    <col min="6412" max="6412" width="15.28515625" style="93" customWidth="1"/>
    <col min="6413" max="6413" width="15.140625" style="93" customWidth="1"/>
    <col min="6414" max="6414" width="16" style="93" customWidth="1"/>
    <col min="6415" max="6415" width="6.85546875" style="93" customWidth="1"/>
    <col min="6416" max="6416" width="12.7109375" style="93" customWidth="1"/>
    <col min="6417" max="6417" width="11" style="93" customWidth="1"/>
    <col min="6418" max="6418" width="6.28515625" style="93" customWidth="1"/>
    <col min="6419" max="6419" width="11" style="93" customWidth="1"/>
    <col min="6420" max="6420" width="7.140625" style="93" customWidth="1"/>
    <col min="6421" max="6421" width="11" style="93" customWidth="1"/>
    <col min="6422" max="6424" width="0" style="93" hidden="1" customWidth="1"/>
    <col min="6425" max="6650" width="11.42578125" style="93"/>
    <col min="6651" max="6651" width="7" style="93" customWidth="1"/>
    <col min="6652" max="6653" width="3.5703125" style="93" customWidth="1"/>
    <col min="6654" max="6654" width="7.85546875" style="93" customWidth="1"/>
    <col min="6655" max="6655" width="21.140625" style="93" customWidth="1"/>
    <col min="6656" max="6656" width="7.140625" style="93" customWidth="1"/>
    <col min="6657" max="6657" width="11.85546875" style="93" bestFit="1" customWidth="1"/>
    <col min="6658" max="6658" width="6.7109375" style="93" customWidth="1"/>
    <col min="6659" max="6659" width="13.140625" style="93" customWidth="1"/>
    <col min="6660" max="6660" width="6.85546875" style="93" customWidth="1"/>
    <col min="6661" max="6661" width="12.5703125" style="93" customWidth="1"/>
    <col min="6662" max="6662" width="6.42578125" style="93" customWidth="1"/>
    <col min="6663" max="6663" width="12.5703125" style="93" customWidth="1"/>
    <col min="6664" max="6664" width="7.140625" style="93" customWidth="1"/>
    <col min="6665" max="6665" width="13.140625" style="93" customWidth="1"/>
    <col min="6666" max="6666" width="6.85546875" style="93" customWidth="1"/>
    <col min="6667" max="6667" width="12" style="93" customWidth="1"/>
    <col min="6668" max="6668" width="15.28515625" style="93" customWidth="1"/>
    <col min="6669" max="6669" width="15.140625" style="93" customWidth="1"/>
    <col min="6670" max="6670" width="16" style="93" customWidth="1"/>
    <col min="6671" max="6671" width="6.85546875" style="93" customWidth="1"/>
    <col min="6672" max="6672" width="12.7109375" style="93" customWidth="1"/>
    <col min="6673" max="6673" width="11" style="93" customWidth="1"/>
    <col min="6674" max="6674" width="6.28515625" style="93" customWidth="1"/>
    <col min="6675" max="6675" width="11" style="93" customWidth="1"/>
    <col min="6676" max="6676" width="7.140625" style="93" customWidth="1"/>
    <col min="6677" max="6677" width="11" style="93" customWidth="1"/>
    <col min="6678" max="6680" width="0" style="93" hidden="1" customWidth="1"/>
    <col min="6681" max="6906" width="11.42578125" style="93"/>
    <col min="6907" max="6907" width="7" style="93" customWidth="1"/>
    <col min="6908" max="6909" width="3.5703125" style="93" customWidth="1"/>
    <col min="6910" max="6910" width="7.85546875" style="93" customWidth="1"/>
    <col min="6911" max="6911" width="21.140625" style="93" customWidth="1"/>
    <col min="6912" max="6912" width="7.140625" style="93" customWidth="1"/>
    <col min="6913" max="6913" width="11.85546875" style="93" bestFit="1" customWidth="1"/>
    <col min="6914" max="6914" width="6.7109375" style="93" customWidth="1"/>
    <col min="6915" max="6915" width="13.140625" style="93" customWidth="1"/>
    <col min="6916" max="6916" width="6.85546875" style="93" customWidth="1"/>
    <col min="6917" max="6917" width="12.5703125" style="93" customWidth="1"/>
    <col min="6918" max="6918" width="6.42578125" style="93" customWidth="1"/>
    <col min="6919" max="6919" width="12.5703125" style="93" customWidth="1"/>
    <col min="6920" max="6920" width="7.140625" style="93" customWidth="1"/>
    <col min="6921" max="6921" width="13.140625" style="93" customWidth="1"/>
    <col min="6922" max="6922" width="6.85546875" style="93" customWidth="1"/>
    <col min="6923" max="6923" width="12" style="93" customWidth="1"/>
    <col min="6924" max="6924" width="15.28515625" style="93" customWidth="1"/>
    <col min="6925" max="6925" width="15.140625" style="93" customWidth="1"/>
    <col min="6926" max="6926" width="16" style="93" customWidth="1"/>
    <col min="6927" max="6927" width="6.85546875" style="93" customWidth="1"/>
    <col min="6928" max="6928" width="12.7109375" style="93" customWidth="1"/>
    <col min="6929" max="6929" width="11" style="93" customWidth="1"/>
    <col min="6930" max="6930" width="6.28515625" style="93" customWidth="1"/>
    <col min="6931" max="6931" width="11" style="93" customWidth="1"/>
    <col min="6932" max="6932" width="7.140625" style="93" customWidth="1"/>
    <col min="6933" max="6933" width="11" style="93" customWidth="1"/>
    <col min="6934" max="6936" width="0" style="93" hidden="1" customWidth="1"/>
    <col min="6937" max="7162" width="11.42578125" style="93"/>
    <col min="7163" max="7163" width="7" style="93" customWidth="1"/>
    <col min="7164" max="7165" width="3.5703125" style="93" customWidth="1"/>
    <col min="7166" max="7166" width="7.85546875" style="93" customWidth="1"/>
    <col min="7167" max="7167" width="21.140625" style="93" customWidth="1"/>
    <col min="7168" max="7168" width="7.140625" style="93" customWidth="1"/>
    <col min="7169" max="7169" width="11.85546875" style="93" bestFit="1" customWidth="1"/>
    <col min="7170" max="7170" width="6.7109375" style="93" customWidth="1"/>
    <col min="7171" max="7171" width="13.140625" style="93" customWidth="1"/>
    <col min="7172" max="7172" width="6.85546875" style="93" customWidth="1"/>
    <col min="7173" max="7173" width="12.5703125" style="93" customWidth="1"/>
    <col min="7174" max="7174" width="6.42578125" style="93" customWidth="1"/>
    <col min="7175" max="7175" width="12.5703125" style="93" customWidth="1"/>
    <col min="7176" max="7176" width="7.140625" style="93" customWidth="1"/>
    <col min="7177" max="7177" width="13.140625" style="93" customWidth="1"/>
    <col min="7178" max="7178" width="6.85546875" style="93" customWidth="1"/>
    <col min="7179" max="7179" width="12" style="93" customWidth="1"/>
    <col min="7180" max="7180" width="15.28515625" style="93" customWidth="1"/>
    <col min="7181" max="7181" width="15.140625" style="93" customWidth="1"/>
    <col min="7182" max="7182" width="16" style="93" customWidth="1"/>
    <col min="7183" max="7183" width="6.85546875" style="93" customWidth="1"/>
    <col min="7184" max="7184" width="12.7109375" style="93" customWidth="1"/>
    <col min="7185" max="7185" width="11" style="93" customWidth="1"/>
    <col min="7186" max="7186" width="6.28515625" style="93" customWidth="1"/>
    <col min="7187" max="7187" width="11" style="93" customWidth="1"/>
    <col min="7188" max="7188" width="7.140625" style="93" customWidth="1"/>
    <col min="7189" max="7189" width="11" style="93" customWidth="1"/>
    <col min="7190" max="7192" width="0" style="93" hidden="1" customWidth="1"/>
    <col min="7193" max="7418" width="11.42578125" style="93"/>
    <col min="7419" max="7419" width="7" style="93" customWidth="1"/>
    <col min="7420" max="7421" width="3.5703125" style="93" customWidth="1"/>
    <col min="7422" max="7422" width="7.85546875" style="93" customWidth="1"/>
    <col min="7423" max="7423" width="21.140625" style="93" customWidth="1"/>
    <col min="7424" max="7424" width="7.140625" style="93" customWidth="1"/>
    <col min="7425" max="7425" width="11.85546875" style="93" bestFit="1" customWidth="1"/>
    <col min="7426" max="7426" width="6.7109375" style="93" customWidth="1"/>
    <col min="7427" max="7427" width="13.140625" style="93" customWidth="1"/>
    <col min="7428" max="7428" width="6.85546875" style="93" customWidth="1"/>
    <col min="7429" max="7429" width="12.5703125" style="93" customWidth="1"/>
    <col min="7430" max="7430" width="6.42578125" style="93" customWidth="1"/>
    <col min="7431" max="7431" width="12.5703125" style="93" customWidth="1"/>
    <col min="7432" max="7432" width="7.140625" style="93" customWidth="1"/>
    <col min="7433" max="7433" width="13.140625" style="93" customWidth="1"/>
    <col min="7434" max="7434" width="6.85546875" style="93" customWidth="1"/>
    <col min="7435" max="7435" width="12" style="93" customWidth="1"/>
    <col min="7436" max="7436" width="15.28515625" style="93" customWidth="1"/>
    <col min="7437" max="7437" width="15.140625" style="93" customWidth="1"/>
    <col min="7438" max="7438" width="16" style="93" customWidth="1"/>
    <col min="7439" max="7439" width="6.85546875" style="93" customWidth="1"/>
    <col min="7440" max="7440" width="12.7109375" style="93" customWidth="1"/>
    <col min="7441" max="7441" width="11" style="93" customWidth="1"/>
    <col min="7442" max="7442" width="6.28515625" style="93" customWidth="1"/>
    <col min="7443" max="7443" width="11" style="93" customWidth="1"/>
    <col min="7444" max="7444" width="7.140625" style="93" customWidth="1"/>
    <col min="7445" max="7445" width="11" style="93" customWidth="1"/>
    <col min="7446" max="7448" width="0" style="93" hidden="1" customWidth="1"/>
    <col min="7449" max="7674" width="11.42578125" style="93"/>
    <col min="7675" max="7675" width="7" style="93" customWidth="1"/>
    <col min="7676" max="7677" width="3.5703125" style="93" customWidth="1"/>
    <col min="7678" max="7678" width="7.85546875" style="93" customWidth="1"/>
    <col min="7679" max="7679" width="21.140625" style="93" customWidth="1"/>
    <col min="7680" max="7680" width="7.140625" style="93" customWidth="1"/>
    <col min="7681" max="7681" width="11.85546875" style="93" bestFit="1" customWidth="1"/>
    <col min="7682" max="7682" width="6.7109375" style="93" customWidth="1"/>
    <col min="7683" max="7683" width="13.140625" style="93" customWidth="1"/>
    <col min="7684" max="7684" width="6.85546875" style="93" customWidth="1"/>
    <col min="7685" max="7685" width="12.5703125" style="93" customWidth="1"/>
    <col min="7686" max="7686" width="6.42578125" style="93" customWidth="1"/>
    <col min="7687" max="7687" width="12.5703125" style="93" customWidth="1"/>
    <col min="7688" max="7688" width="7.140625" style="93" customWidth="1"/>
    <col min="7689" max="7689" width="13.140625" style="93" customWidth="1"/>
    <col min="7690" max="7690" width="6.85546875" style="93" customWidth="1"/>
    <col min="7691" max="7691" width="12" style="93" customWidth="1"/>
    <col min="7692" max="7692" width="15.28515625" style="93" customWidth="1"/>
    <col min="7693" max="7693" width="15.140625" style="93" customWidth="1"/>
    <col min="7694" max="7694" width="16" style="93" customWidth="1"/>
    <col min="7695" max="7695" width="6.85546875" style="93" customWidth="1"/>
    <col min="7696" max="7696" width="12.7109375" style="93" customWidth="1"/>
    <col min="7697" max="7697" width="11" style="93" customWidth="1"/>
    <col min="7698" max="7698" width="6.28515625" style="93" customWidth="1"/>
    <col min="7699" max="7699" width="11" style="93" customWidth="1"/>
    <col min="7700" max="7700" width="7.140625" style="93" customWidth="1"/>
    <col min="7701" max="7701" width="11" style="93" customWidth="1"/>
    <col min="7702" max="7704" width="0" style="93" hidden="1" customWidth="1"/>
    <col min="7705" max="7930" width="11.42578125" style="93"/>
    <col min="7931" max="7931" width="7" style="93" customWidth="1"/>
    <col min="7932" max="7933" width="3.5703125" style="93" customWidth="1"/>
    <col min="7934" max="7934" width="7.85546875" style="93" customWidth="1"/>
    <col min="7935" max="7935" width="21.140625" style="93" customWidth="1"/>
    <col min="7936" max="7936" width="7.140625" style="93" customWidth="1"/>
    <col min="7937" max="7937" width="11.85546875" style="93" bestFit="1" customWidth="1"/>
    <col min="7938" max="7938" width="6.7109375" style="93" customWidth="1"/>
    <col min="7939" max="7939" width="13.140625" style="93" customWidth="1"/>
    <col min="7940" max="7940" width="6.85546875" style="93" customWidth="1"/>
    <col min="7941" max="7941" width="12.5703125" style="93" customWidth="1"/>
    <col min="7942" max="7942" width="6.42578125" style="93" customWidth="1"/>
    <col min="7943" max="7943" width="12.5703125" style="93" customWidth="1"/>
    <col min="7944" max="7944" width="7.140625" style="93" customWidth="1"/>
    <col min="7945" max="7945" width="13.140625" style="93" customWidth="1"/>
    <col min="7946" max="7946" width="6.85546875" style="93" customWidth="1"/>
    <col min="7947" max="7947" width="12" style="93" customWidth="1"/>
    <col min="7948" max="7948" width="15.28515625" style="93" customWidth="1"/>
    <col min="7949" max="7949" width="15.140625" style="93" customWidth="1"/>
    <col min="7950" max="7950" width="16" style="93" customWidth="1"/>
    <col min="7951" max="7951" width="6.85546875" style="93" customWidth="1"/>
    <col min="7952" max="7952" width="12.7109375" style="93" customWidth="1"/>
    <col min="7953" max="7953" width="11" style="93" customWidth="1"/>
    <col min="7954" max="7954" width="6.28515625" style="93" customWidth="1"/>
    <col min="7955" max="7955" width="11" style="93" customWidth="1"/>
    <col min="7956" max="7956" width="7.140625" style="93" customWidth="1"/>
    <col min="7957" max="7957" width="11" style="93" customWidth="1"/>
    <col min="7958" max="7960" width="0" style="93" hidden="1" customWidth="1"/>
    <col min="7961" max="8186" width="11.42578125" style="93"/>
    <col min="8187" max="8187" width="7" style="93" customWidth="1"/>
    <col min="8188" max="8189" width="3.5703125" style="93" customWidth="1"/>
    <col min="8190" max="8190" width="7.85546875" style="93" customWidth="1"/>
    <col min="8191" max="8191" width="21.140625" style="93" customWidth="1"/>
    <col min="8192" max="8192" width="7.140625" style="93" customWidth="1"/>
    <col min="8193" max="8193" width="11.85546875" style="93" bestFit="1" customWidth="1"/>
    <col min="8194" max="8194" width="6.7109375" style="93" customWidth="1"/>
    <col min="8195" max="8195" width="13.140625" style="93" customWidth="1"/>
    <col min="8196" max="8196" width="6.85546875" style="93" customWidth="1"/>
    <col min="8197" max="8197" width="12.5703125" style="93" customWidth="1"/>
    <col min="8198" max="8198" width="6.42578125" style="93" customWidth="1"/>
    <col min="8199" max="8199" width="12.5703125" style="93" customWidth="1"/>
    <col min="8200" max="8200" width="7.140625" style="93" customWidth="1"/>
    <col min="8201" max="8201" width="13.140625" style="93" customWidth="1"/>
    <col min="8202" max="8202" width="6.85546875" style="93" customWidth="1"/>
    <col min="8203" max="8203" width="12" style="93" customWidth="1"/>
    <col min="8204" max="8204" width="15.28515625" style="93" customWidth="1"/>
    <col min="8205" max="8205" width="15.140625" style="93" customWidth="1"/>
    <col min="8206" max="8206" width="16" style="93" customWidth="1"/>
    <col min="8207" max="8207" width="6.85546875" style="93" customWidth="1"/>
    <col min="8208" max="8208" width="12.7109375" style="93" customWidth="1"/>
    <col min="8209" max="8209" width="11" style="93" customWidth="1"/>
    <col min="8210" max="8210" width="6.28515625" style="93" customWidth="1"/>
    <col min="8211" max="8211" width="11" style="93" customWidth="1"/>
    <col min="8212" max="8212" width="7.140625" style="93" customWidth="1"/>
    <col min="8213" max="8213" width="11" style="93" customWidth="1"/>
    <col min="8214" max="8216" width="0" style="93" hidden="1" customWidth="1"/>
    <col min="8217" max="8442" width="11.42578125" style="93"/>
    <col min="8443" max="8443" width="7" style="93" customWidth="1"/>
    <col min="8444" max="8445" width="3.5703125" style="93" customWidth="1"/>
    <col min="8446" max="8446" width="7.85546875" style="93" customWidth="1"/>
    <col min="8447" max="8447" width="21.140625" style="93" customWidth="1"/>
    <col min="8448" max="8448" width="7.140625" style="93" customWidth="1"/>
    <col min="8449" max="8449" width="11.85546875" style="93" bestFit="1" customWidth="1"/>
    <col min="8450" max="8450" width="6.7109375" style="93" customWidth="1"/>
    <col min="8451" max="8451" width="13.140625" style="93" customWidth="1"/>
    <col min="8452" max="8452" width="6.85546875" style="93" customWidth="1"/>
    <col min="8453" max="8453" width="12.5703125" style="93" customWidth="1"/>
    <col min="8454" max="8454" width="6.42578125" style="93" customWidth="1"/>
    <col min="8455" max="8455" width="12.5703125" style="93" customWidth="1"/>
    <col min="8456" max="8456" width="7.140625" style="93" customWidth="1"/>
    <col min="8457" max="8457" width="13.140625" style="93" customWidth="1"/>
    <col min="8458" max="8458" width="6.85546875" style="93" customWidth="1"/>
    <col min="8459" max="8459" width="12" style="93" customWidth="1"/>
    <col min="8460" max="8460" width="15.28515625" style="93" customWidth="1"/>
    <col min="8461" max="8461" width="15.140625" style="93" customWidth="1"/>
    <col min="8462" max="8462" width="16" style="93" customWidth="1"/>
    <col min="8463" max="8463" width="6.85546875" style="93" customWidth="1"/>
    <col min="8464" max="8464" width="12.7109375" style="93" customWidth="1"/>
    <col min="8465" max="8465" width="11" style="93" customWidth="1"/>
    <col min="8466" max="8466" width="6.28515625" style="93" customWidth="1"/>
    <col min="8467" max="8467" width="11" style="93" customWidth="1"/>
    <col min="8468" max="8468" width="7.140625" style="93" customWidth="1"/>
    <col min="8469" max="8469" width="11" style="93" customWidth="1"/>
    <col min="8470" max="8472" width="0" style="93" hidden="1" customWidth="1"/>
    <col min="8473" max="8698" width="11.42578125" style="93"/>
    <col min="8699" max="8699" width="7" style="93" customWidth="1"/>
    <col min="8700" max="8701" width="3.5703125" style="93" customWidth="1"/>
    <col min="8702" max="8702" width="7.85546875" style="93" customWidth="1"/>
    <col min="8703" max="8703" width="21.140625" style="93" customWidth="1"/>
    <col min="8704" max="8704" width="7.140625" style="93" customWidth="1"/>
    <col min="8705" max="8705" width="11.85546875" style="93" bestFit="1" customWidth="1"/>
    <col min="8706" max="8706" width="6.7109375" style="93" customWidth="1"/>
    <col min="8707" max="8707" width="13.140625" style="93" customWidth="1"/>
    <col min="8708" max="8708" width="6.85546875" style="93" customWidth="1"/>
    <col min="8709" max="8709" width="12.5703125" style="93" customWidth="1"/>
    <col min="8710" max="8710" width="6.42578125" style="93" customWidth="1"/>
    <col min="8711" max="8711" width="12.5703125" style="93" customWidth="1"/>
    <col min="8712" max="8712" width="7.140625" style="93" customWidth="1"/>
    <col min="8713" max="8713" width="13.140625" style="93" customWidth="1"/>
    <col min="8714" max="8714" width="6.85546875" style="93" customWidth="1"/>
    <col min="8715" max="8715" width="12" style="93" customWidth="1"/>
    <col min="8716" max="8716" width="15.28515625" style="93" customWidth="1"/>
    <col min="8717" max="8717" width="15.140625" style="93" customWidth="1"/>
    <col min="8718" max="8718" width="16" style="93" customWidth="1"/>
    <col min="8719" max="8719" width="6.85546875" style="93" customWidth="1"/>
    <col min="8720" max="8720" width="12.7109375" style="93" customWidth="1"/>
    <col min="8721" max="8721" width="11" style="93" customWidth="1"/>
    <col min="8722" max="8722" width="6.28515625" style="93" customWidth="1"/>
    <col min="8723" max="8723" width="11" style="93" customWidth="1"/>
    <col min="8724" max="8724" width="7.140625" style="93" customWidth="1"/>
    <col min="8725" max="8725" width="11" style="93" customWidth="1"/>
    <col min="8726" max="8728" width="0" style="93" hidden="1" customWidth="1"/>
    <col min="8729" max="8954" width="11.42578125" style="93"/>
    <col min="8955" max="8955" width="7" style="93" customWidth="1"/>
    <col min="8956" max="8957" width="3.5703125" style="93" customWidth="1"/>
    <col min="8958" max="8958" width="7.85546875" style="93" customWidth="1"/>
    <col min="8959" max="8959" width="21.140625" style="93" customWidth="1"/>
    <col min="8960" max="8960" width="7.140625" style="93" customWidth="1"/>
    <col min="8961" max="8961" width="11.85546875" style="93" bestFit="1" customWidth="1"/>
    <col min="8962" max="8962" width="6.7109375" style="93" customWidth="1"/>
    <col min="8963" max="8963" width="13.140625" style="93" customWidth="1"/>
    <col min="8964" max="8964" width="6.85546875" style="93" customWidth="1"/>
    <col min="8965" max="8965" width="12.5703125" style="93" customWidth="1"/>
    <col min="8966" max="8966" width="6.42578125" style="93" customWidth="1"/>
    <col min="8967" max="8967" width="12.5703125" style="93" customWidth="1"/>
    <col min="8968" max="8968" width="7.140625" style="93" customWidth="1"/>
    <col min="8969" max="8969" width="13.140625" style="93" customWidth="1"/>
    <col min="8970" max="8970" width="6.85546875" style="93" customWidth="1"/>
    <col min="8971" max="8971" width="12" style="93" customWidth="1"/>
    <col min="8972" max="8972" width="15.28515625" style="93" customWidth="1"/>
    <col min="8973" max="8973" width="15.140625" style="93" customWidth="1"/>
    <col min="8974" max="8974" width="16" style="93" customWidth="1"/>
    <col min="8975" max="8975" width="6.85546875" style="93" customWidth="1"/>
    <col min="8976" max="8976" width="12.7109375" style="93" customWidth="1"/>
    <col min="8977" max="8977" width="11" style="93" customWidth="1"/>
    <col min="8978" max="8978" width="6.28515625" style="93" customWidth="1"/>
    <col min="8979" max="8979" width="11" style="93" customWidth="1"/>
    <col min="8980" max="8980" width="7.140625" style="93" customWidth="1"/>
    <col min="8981" max="8981" width="11" style="93" customWidth="1"/>
    <col min="8982" max="8984" width="0" style="93" hidden="1" customWidth="1"/>
    <col min="8985" max="9210" width="11.42578125" style="93"/>
    <col min="9211" max="9211" width="7" style="93" customWidth="1"/>
    <col min="9212" max="9213" width="3.5703125" style="93" customWidth="1"/>
    <col min="9214" max="9214" width="7.85546875" style="93" customWidth="1"/>
    <col min="9215" max="9215" width="21.140625" style="93" customWidth="1"/>
    <col min="9216" max="9216" width="7.140625" style="93" customWidth="1"/>
    <col min="9217" max="9217" width="11.85546875" style="93" bestFit="1" customWidth="1"/>
    <col min="9218" max="9218" width="6.7109375" style="93" customWidth="1"/>
    <col min="9219" max="9219" width="13.140625" style="93" customWidth="1"/>
    <col min="9220" max="9220" width="6.85546875" style="93" customWidth="1"/>
    <col min="9221" max="9221" width="12.5703125" style="93" customWidth="1"/>
    <col min="9222" max="9222" width="6.42578125" style="93" customWidth="1"/>
    <col min="9223" max="9223" width="12.5703125" style="93" customWidth="1"/>
    <col min="9224" max="9224" width="7.140625" style="93" customWidth="1"/>
    <col min="9225" max="9225" width="13.140625" style="93" customWidth="1"/>
    <col min="9226" max="9226" width="6.85546875" style="93" customWidth="1"/>
    <col min="9227" max="9227" width="12" style="93" customWidth="1"/>
    <col min="9228" max="9228" width="15.28515625" style="93" customWidth="1"/>
    <col min="9229" max="9229" width="15.140625" style="93" customWidth="1"/>
    <col min="9230" max="9230" width="16" style="93" customWidth="1"/>
    <col min="9231" max="9231" width="6.85546875" style="93" customWidth="1"/>
    <col min="9232" max="9232" width="12.7109375" style="93" customWidth="1"/>
    <col min="9233" max="9233" width="11" style="93" customWidth="1"/>
    <col min="9234" max="9234" width="6.28515625" style="93" customWidth="1"/>
    <col min="9235" max="9235" width="11" style="93" customWidth="1"/>
    <col min="9236" max="9236" width="7.140625" style="93" customWidth="1"/>
    <col min="9237" max="9237" width="11" style="93" customWidth="1"/>
    <col min="9238" max="9240" width="0" style="93" hidden="1" customWidth="1"/>
    <col min="9241" max="9466" width="11.42578125" style="93"/>
    <col min="9467" max="9467" width="7" style="93" customWidth="1"/>
    <col min="9468" max="9469" width="3.5703125" style="93" customWidth="1"/>
    <col min="9470" max="9470" width="7.85546875" style="93" customWidth="1"/>
    <col min="9471" max="9471" width="21.140625" style="93" customWidth="1"/>
    <col min="9472" max="9472" width="7.140625" style="93" customWidth="1"/>
    <col min="9473" max="9473" width="11.85546875" style="93" bestFit="1" customWidth="1"/>
    <col min="9474" max="9474" width="6.7109375" style="93" customWidth="1"/>
    <col min="9475" max="9475" width="13.140625" style="93" customWidth="1"/>
    <col min="9476" max="9476" width="6.85546875" style="93" customWidth="1"/>
    <col min="9477" max="9477" width="12.5703125" style="93" customWidth="1"/>
    <col min="9478" max="9478" width="6.42578125" style="93" customWidth="1"/>
    <col min="9479" max="9479" width="12.5703125" style="93" customWidth="1"/>
    <col min="9480" max="9480" width="7.140625" style="93" customWidth="1"/>
    <col min="9481" max="9481" width="13.140625" style="93" customWidth="1"/>
    <col min="9482" max="9482" width="6.85546875" style="93" customWidth="1"/>
    <col min="9483" max="9483" width="12" style="93" customWidth="1"/>
    <col min="9484" max="9484" width="15.28515625" style="93" customWidth="1"/>
    <col min="9485" max="9485" width="15.140625" style="93" customWidth="1"/>
    <col min="9486" max="9486" width="16" style="93" customWidth="1"/>
    <col min="9487" max="9487" width="6.85546875" style="93" customWidth="1"/>
    <col min="9488" max="9488" width="12.7109375" style="93" customWidth="1"/>
    <col min="9489" max="9489" width="11" style="93" customWidth="1"/>
    <col min="9490" max="9490" width="6.28515625" style="93" customWidth="1"/>
    <col min="9491" max="9491" width="11" style="93" customWidth="1"/>
    <col min="9492" max="9492" width="7.140625" style="93" customWidth="1"/>
    <col min="9493" max="9493" width="11" style="93" customWidth="1"/>
    <col min="9494" max="9496" width="0" style="93" hidden="1" customWidth="1"/>
    <col min="9497" max="9722" width="11.42578125" style="93"/>
    <col min="9723" max="9723" width="7" style="93" customWidth="1"/>
    <col min="9724" max="9725" width="3.5703125" style="93" customWidth="1"/>
    <col min="9726" max="9726" width="7.85546875" style="93" customWidth="1"/>
    <col min="9727" max="9727" width="21.140625" style="93" customWidth="1"/>
    <col min="9728" max="9728" width="7.140625" style="93" customWidth="1"/>
    <col min="9729" max="9729" width="11.85546875" style="93" bestFit="1" customWidth="1"/>
    <col min="9730" max="9730" width="6.7109375" style="93" customWidth="1"/>
    <col min="9731" max="9731" width="13.140625" style="93" customWidth="1"/>
    <col min="9732" max="9732" width="6.85546875" style="93" customWidth="1"/>
    <col min="9733" max="9733" width="12.5703125" style="93" customWidth="1"/>
    <col min="9734" max="9734" width="6.42578125" style="93" customWidth="1"/>
    <col min="9735" max="9735" width="12.5703125" style="93" customWidth="1"/>
    <col min="9736" max="9736" width="7.140625" style="93" customWidth="1"/>
    <col min="9737" max="9737" width="13.140625" style="93" customWidth="1"/>
    <col min="9738" max="9738" width="6.85546875" style="93" customWidth="1"/>
    <col min="9739" max="9739" width="12" style="93" customWidth="1"/>
    <col min="9740" max="9740" width="15.28515625" style="93" customWidth="1"/>
    <col min="9741" max="9741" width="15.140625" style="93" customWidth="1"/>
    <col min="9742" max="9742" width="16" style="93" customWidth="1"/>
    <col min="9743" max="9743" width="6.85546875" style="93" customWidth="1"/>
    <col min="9744" max="9744" width="12.7109375" style="93" customWidth="1"/>
    <col min="9745" max="9745" width="11" style="93" customWidth="1"/>
    <col min="9746" max="9746" width="6.28515625" style="93" customWidth="1"/>
    <col min="9747" max="9747" width="11" style="93" customWidth="1"/>
    <col min="9748" max="9748" width="7.140625" style="93" customWidth="1"/>
    <col min="9749" max="9749" width="11" style="93" customWidth="1"/>
    <col min="9750" max="9752" width="0" style="93" hidden="1" customWidth="1"/>
    <col min="9753" max="9978" width="11.42578125" style="93"/>
    <col min="9979" max="9979" width="7" style="93" customWidth="1"/>
    <col min="9980" max="9981" width="3.5703125" style="93" customWidth="1"/>
    <col min="9982" max="9982" width="7.85546875" style="93" customWidth="1"/>
    <col min="9983" max="9983" width="21.140625" style="93" customWidth="1"/>
    <col min="9984" max="9984" width="7.140625" style="93" customWidth="1"/>
    <col min="9985" max="9985" width="11.85546875" style="93" bestFit="1" customWidth="1"/>
    <col min="9986" max="9986" width="6.7109375" style="93" customWidth="1"/>
    <col min="9987" max="9987" width="13.140625" style="93" customWidth="1"/>
    <col min="9988" max="9988" width="6.85546875" style="93" customWidth="1"/>
    <col min="9989" max="9989" width="12.5703125" style="93" customWidth="1"/>
    <col min="9990" max="9990" width="6.42578125" style="93" customWidth="1"/>
    <col min="9991" max="9991" width="12.5703125" style="93" customWidth="1"/>
    <col min="9992" max="9992" width="7.140625" style="93" customWidth="1"/>
    <col min="9993" max="9993" width="13.140625" style="93" customWidth="1"/>
    <col min="9994" max="9994" width="6.85546875" style="93" customWidth="1"/>
    <col min="9995" max="9995" width="12" style="93" customWidth="1"/>
    <col min="9996" max="9996" width="15.28515625" style="93" customWidth="1"/>
    <col min="9997" max="9997" width="15.140625" style="93" customWidth="1"/>
    <col min="9998" max="9998" width="16" style="93" customWidth="1"/>
    <col min="9999" max="9999" width="6.85546875" style="93" customWidth="1"/>
    <col min="10000" max="10000" width="12.7109375" style="93" customWidth="1"/>
    <col min="10001" max="10001" width="11" style="93" customWidth="1"/>
    <col min="10002" max="10002" width="6.28515625" style="93" customWidth="1"/>
    <col min="10003" max="10003" width="11" style="93" customWidth="1"/>
    <col min="10004" max="10004" width="7.140625" style="93" customWidth="1"/>
    <col min="10005" max="10005" width="11" style="93" customWidth="1"/>
    <col min="10006" max="10008" width="0" style="93" hidden="1" customWidth="1"/>
    <col min="10009" max="10234" width="11.42578125" style="93"/>
    <col min="10235" max="10235" width="7" style="93" customWidth="1"/>
    <col min="10236" max="10237" width="3.5703125" style="93" customWidth="1"/>
    <col min="10238" max="10238" width="7.85546875" style="93" customWidth="1"/>
    <col min="10239" max="10239" width="21.140625" style="93" customWidth="1"/>
    <col min="10240" max="10240" width="7.140625" style="93" customWidth="1"/>
    <col min="10241" max="10241" width="11.85546875" style="93" bestFit="1" customWidth="1"/>
    <col min="10242" max="10242" width="6.7109375" style="93" customWidth="1"/>
    <col min="10243" max="10243" width="13.140625" style="93" customWidth="1"/>
    <col min="10244" max="10244" width="6.85546875" style="93" customWidth="1"/>
    <col min="10245" max="10245" width="12.5703125" style="93" customWidth="1"/>
    <col min="10246" max="10246" width="6.42578125" style="93" customWidth="1"/>
    <col min="10247" max="10247" width="12.5703125" style="93" customWidth="1"/>
    <col min="10248" max="10248" width="7.140625" style="93" customWidth="1"/>
    <col min="10249" max="10249" width="13.140625" style="93" customWidth="1"/>
    <col min="10250" max="10250" width="6.85546875" style="93" customWidth="1"/>
    <col min="10251" max="10251" width="12" style="93" customWidth="1"/>
    <col min="10252" max="10252" width="15.28515625" style="93" customWidth="1"/>
    <col min="10253" max="10253" width="15.140625" style="93" customWidth="1"/>
    <col min="10254" max="10254" width="16" style="93" customWidth="1"/>
    <col min="10255" max="10255" width="6.85546875" style="93" customWidth="1"/>
    <col min="10256" max="10256" width="12.7109375" style="93" customWidth="1"/>
    <col min="10257" max="10257" width="11" style="93" customWidth="1"/>
    <col min="10258" max="10258" width="6.28515625" style="93" customWidth="1"/>
    <col min="10259" max="10259" width="11" style="93" customWidth="1"/>
    <col min="10260" max="10260" width="7.140625" style="93" customWidth="1"/>
    <col min="10261" max="10261" width="11" style="93" customWidth="1"/>
    <col min="10262" max="10264" width="0" style="93" hidden="1" customWidth="1"/>
    <col min="10265" max="10490" width="11.42578125" style="93"/>
    <col min="10491" max="10491" width="7" style="93" customWidth="1"/>
    <col min="10492" max="10493" width="3.5703125" style="93" customWidth="1"/>
    <col min="10494" max="10494" width="7.85546875" style="93" customWidth="1"/>
    <col min="10495" max="10495" width="21.140625" style="93" customWidth="1"/>
    <col min="10496" max="10496" width="7.140625" style="93" customWidth="1"/>
    <col min="10497" max="10497" width="11.85546875" style="93" bestFit="1" customWidth="1"/>
    <col min="10498" max="10498" width="6.7109375" style="93" customWidth="1"/>
    <col min="10499" max="10499" width="13.140625" style="93" customWidth="1"/>
    <col min="10500" max="10500" width="6.85546875" style="93" customWidth="1"/>
    <col min="10501" max="10501" width="12.5703125" style="93" customWidth="1"/>
    <col min="10502" max="10502" width="6.42578125" style="93" customWidth="1"/>
    <col min="10503" max="10503" width="12.5703125" style="93" customWidth="1"/>
    <col min="10504" max="10504" width="7.140625" style="93" customWidth="1"/>
    <col min="10505" max="10505" width="13.140625" style="93" customWidth="1"/>
    <col min="10506" max="10506" width="6.85546875" style="93" customWidth="1"/>
    <col min="10507" max="10507" width="12" style="93" customWidth="1"/>
    <col min="10508" max="10508" width="15.28515625" style="93" customWidth="1"/>
    <col min="10509" max="10509" width="15.140625" style="93" customWidth="1"/>
    <col min="10510" max="10510" width="16" style="93" customWidth="1"/>
    <col min="10511" max="10511" width="6.85546875" style="93" customWidth="1"/>
    <col min="10512" max="10512" width="12.7109375" style="93" customWidth="1"/>
    <col min="10513" max="10513" width="11" style="93" customWidth="1"/>
    <col min="10514" max="10514" width="6.28515625" style="93" customWidth="1"/>
    <col min="10515" max="10515" width="11" style="93" customWidth="1"/>
    <col min="10516" max="10516" width="7.140625" style="93" customWidth="1"/>
    <col min="10517" max="10517" width="11" style="93" customWidth="1"/>
    <col min="10518" max="10520" width="0" style="93" hidden="1" customWidth="1"/>
    <col min="10521" max="10746" width="11.42578125" style="93"/>
    <col min="10747" max="10747" width="7" style="93" customWidth="1"/>
    <col min="10748" max="10749" width="3.5703125" style="93" customWidth="1"/>
    <col min="10750" max="10750" width="7.85546875" style="93" customWidth="1"/>
    <col min="10751" max="10751" width="21.140625" style="93" customWidth="1"/>
    <col min="10752" max="10752" width="7.140625" style="93" customWidth="1"/>
    <col min="10753" max="10753" width="11.85546875" style="93" bestFit="1" customWidth="1"/>
    <col min="10754" max="10754" width="6.7109375" style="93" customWidth="1"/>
    <col min="10755" max="10755" width="13.140625" style="93" customWidth="1"/>
    <col min="10756" max="10756" width="6.85546875" style="93" customWidth="1"/>
    <col min="10757" max="10757" width="12.5703125" style="93" customWidth="1"/>
    <col min="10758" max="10758" width="6.42578125" style="93" customWidth="1"/>
    <col min="10759" max="10759" width="12.5703125" style="93" customWidth="1"/>
    <col min="10760" max="10760" width="7.140625" style="93" customWidth="1"/>
    <col min="10761" max="10761" width="13.140625" style="93" customWidth="1"/>
    <col min="10762" max="10762" width="6.85546875" style="93" customWidth="1"/>
    <col min="10763" max="10763" width="12" style="93" customWidth="1"/>
    <col min="10764" max="10764" width="15.28515625" style="93" customWidth="1"/>
    <col min="10765" max="10765" width="15.140625" style="93" customWidth="1"/>
    <col min="10766" max="10766" width="16" style="93" customWidth="1"/>
    <col min="10767" max="10767" width="6.85546875" style="93" customWidth="1"/>
    <col min="10768" max="10768" width="12.7109375" style="93" customWidth="1"/>
    <col min="10769" max="10769" width="11" style="93" customWidth="1"/>
    <col min="10770" max="10770" width="6.28515625" style="93" customWidth="1"/>
    <col min="10771" max="10771" width="11" style="93" customWidth="1"/>
    <col min="10772" max="10772" width="7.140625" style="93" customWidth="1"/>
    <col min="10773" max="10773" width="11" style="93" customWidth="1"/>
    <col min="10774" max="10776" width="0" style="93" hidden="1" customWidth="1"/>
    <col min="10777" max="11002" width="11.42578125" style="93"/>
    <col min="11003" max="11003" width="7" style="93" customWidth="1"/>
    <col min="11004" max="11005" width="3.5703125" style="93" customWidth="1"/>
    <col min="11006" max="11006" width="7.85546875" style="93" customWidth="1"/>
    <col min="11007" max="11007" width="21.140625" style="93" customWidth="1"/>
    <col min="11008" max="11008" width="7.140625" style="93" customWidth="1"/>
    <col min="11009" max="11009" width="11.85546875" style="93" bestFit="1" customWidth="1"/>
    <col min="11010" max="11010" width="6.7109375" style="93" customWidth="1"/>
    <col min="11011" max="11011" width="13.140625" style="93" customWidth="1"/>
    <col min="11012" max="11012" width="6.85546875" style="93" customWidth="1"/>
    <col min="11013" max="11013" width="12.5703125" style="93" customWidth="1"/>
    <col min="11014" max="11014" width="6.42578125" style="93" customWidth="1"/>
    <col min="11015" max="11015" width="12.5703125" style="93" customWidth="1"/>
    <col min="11016" max="11016" width="7.140625" style="93" customWidth="1"/>
    <col min="11017" max="11017" width="13.140625" style="93" customWidth="1"/>
    <col min="11018" max="11018" width="6.85546875" style="93" customWidth="1"/>
    <col min="11019" max="11019" width="12" style="93" customWidth="1"/>
    <col min="11020" max="11020" width="15.28515625" style="93" customWidth="1"/>
    <col min="11021" max="11021" width="15.140625" style="93" customWidth="1"/>
    <col min="11022" max="11022" width="16" style="93" customWidth="1"/>
    <col min="11023" max="11023" width="6.85546875" style="93" customWidth="1"/>
    <col min="11024" max="11024" width="12.7109375" style="93" customWidth="1"/>
    <col min="11025" max="11025" width="11" style="93" customWidth="1"/>
    <col min="11026" max="11026" width="6.28515625" style="93" customWidth="1"/>
    <col min="11027" max="11027" width="11" style="93" customWidth="1"/>
    <col min="11028" max="11028" width="7.140625" style="93" customWidth="1"/>
    <col min="11029" max="11029" width="11" style="93" customWidth="1"/>
    <col min="11030" max="11032" width="0" style="93" hidden="1" customWidth="1"/>
    <col min="11033" max="11258" width="11.42578125" style="93"/>
    <col min="11259" max="11259" width="7" style="93" customWidth="1"/>
    <col min="11260" max="11261" width="3.5703125" style="93" customWidth="1"/>
    <col min="11262" max="11262" width="7.85546875" style="93" customWidth="1"/>
    <col min="11263" max="11263" width="21.140625" style="93" customWidth="1"/>
    <col min="11264" max="11264" width="7.140625" style="93" customWidth="1"/>
    <col min="11265" max="11265" width="11.85546875" style="93" bestFit="1" customWidth="1"/>
    <col min="11266" max="11266" width="6.7109375" style="93" customWidth="1"/>
    <col min="11267" max="11267" width="13.140625" style="93" customWidth="1"/>
    <col min="11268" max="11268" width="6.85546875" style="93" customWidth="1"/>
    <col min="11269" max="11269" width="12.5703125" style="93" customWidth="1"/>
    <col min="11270" max="11270" width="6.42578125" style="93" customWidth="1"/>
    <col min="11271" max="11271" width="12.5703125" style="93" customWidth="1"/>
    <col min="11272" max="11272" width="7.140625" style="93" customWidth="1"/>
    <col min="11273" max="11273" width="13.140625" style="93" customWidth="1"/>
    <col min="11274" max="11274" width="6.85546875" style="93" customWidth="1"/>
    <col min="11275" max="11275" width="12" style="93" customWidth="1"/>
    <col min="11276" max="11276" width="15.28515625" style="93" customWidth="1"/>
    <col min="11277" max="11277" width="15.140625" style="93" customWidth="1"/>
    <col min="11278" max="11278" width="16" style="93" customWidth="1"/>
    <col min="11279" max="11279" width="6.85546875" style="93" customWidth="1"/>
    <col min="11280" max="11280" width="12.7109375" style="93" customWidth="1"/>
    <col min="11281" max="11281" width="11" style="93" customWidth="1"/>
    <col min="11282" max="11282" width="6.28515625" style="93" customWidth="1"/>
    <col min="11283" max="11283" width="11" style="93" customWidth="1"/>
    <col min="11284" max="11284" width="7.140625" style="93" customWidth="1"/>
    <col min="11285" max="11285" width="11" style="93" customWidth="1"/>
    <col min="11286" max="11288" width="0" style="93" hidden="1" customWidth="1"/>
    <col min="11289" max="11514" width="11.42578125" style="93"/>
    <col min="11515" max="11515" width="7" style="93" customWidth="1"/>
    <col min="11516" max="11517" width="3.5703125" style="93" customWidth="1"/>
    <col min="11518" max="11518" width="7.85546875" style="93" customWidth="1"/>
    <col min="11519" max="11519" width="21.140625" style="93" customWidth="1"/>
    <col min="11520" max="11520" width="7.140625" style="93" customWidth="1"/>
    <col min="11521" max="11521" width="11.85546875" style="93" bestFit="1" customWidth="1"/>
    <col min="11522" max="11522" width="6.7109375" style="93" customWidth="1"/>
    <col min="11523" max="11523" width="13.140625" style="93" customWidth="1"/>
    <col min="11524" max="11524" width="6.85546875" style="93" customWidth="1"/>
    <col min="11525" max="11525" width="12.5703125" style="93" customWidth="1"/>
    <col min="11526" max="11526" width="6.42578125" style="93" customWidth="1"/>
    <col min="11527" max="11527" width="12.5703125" style="93" customWidth="1"/>
    <col min="11528" max="11528" width="7.140625" style="93" customWidth="1"/>
    <col min="11529" max="11529" width="13.140625" style="93" customWidth="1"/>
    <col min="11530" max="11530" width="6.85546875" style="93" customWidth="1"/>
    <col min="11531" max="11531" width="12" style="93" customWidth="1"/>
    <col min="11532" max="11532" width="15.28515625" style="93" customWidth="1"/>
    <col min="11533" max="11533" width="15.140625" style="93" customWidth="1"/>
    <col min="11534" max="11534" width="16" style="93" customWidth="1"/>
    <col min="11535" max="11535" width="6.85546875" style="93" customWidth="1"/>
    <col min="11536" max="11536" width="12.7109375" style="93" customWidth="1"/>
    <col min="11537" max="11537" width="11" style="93" customWidth="1"/>
    <col min="11538" max="11538" width="6.28515625" style="93" customWidth="1"/>
    <col min="11539" max="11539" width="11" style="93" customWidth="1"/>
    <col min="11540" max="11540" width="7.140625" style="93" customWidth="1"/>
    <col min="11541" max="11541" width="11" style="93" customWidth="1"/>
    <col min="11542" max="11544" width="0" style="93" hidden="1" customWidth="1"/>
    <col min="11545" max="11770" width="11.42578125" style="93"/>
    <col min="11771" max="11771" width="7" style="93" customWidth="1"/>
    <col min="11772" max="11773" width="3.5703125" style="93" customWidth="1"/>
    <col min="11774" max="11774" width="7.85546875" style="93" customWidth="1"/>
    <col min="11775" max="11775" width="21.140625" style="93" customWidth="1"/>
    <col min="11776" max="11776" width="7.140625" style="93" customWidth="1"/>
    <col min="11777" max="11777" width="11.85546875" style="93" bestFit="1" customWidth="1"/>
    <col min="11778" max="11778" width="6.7109375" style="93" customWidth="1"/>
    <col min="11779" max="11779" width="13.140625" style="93" customWidth="1"/>
    <col min="11780" max="11780" width="6.85546875" style="93" customWidth="1"/>
    <col min="11781" max="11781" width="12.5703125" style="93" customWidth="1"/>
    <col min="11782" max="11782" width="6.42578125" style="93" customWidth="1"/>
    <col min="11783" max="11783" width="12.5703125" style="93" customWidth="1"/>
    <col min="11784" max="11784" width="7.140625" style="93" customWidth="1"/>
    <col min="11785" max="11785" width="13.140625" style="93" customWidth="1"/>
    <col min="11786" max="11786" width="6.85546875" style="93" customWidth="1"/>
    <col min="11787" max="11787" width="12" style="93" customWidth="1"/>
    <col min="11788" max="11788" width="15.28515625" style="93" customWidth="1"/>
    <col min="11789" max="11789" width="15.140625" style="93" customWidth="1"/>
    <col min="11790" max="11790" width="16" style="93" customWidth="1"/>
    <col min="11791" max="11791" width="6.85546875" style="93" customWidth="1"/>
    <col min="11792" max="11792" width="12.7109375" style="93" customWidth="1"/>
    <col min="11793" max="11793" width="11" style="93" customWidth="1"/>
    <col min="11794" max="11794" width="6.28515625" style="93" customWidth="1"/>
    <col min="11795" max="11795" width="11" style="93" customWidth="1"/>
    <col min="11796" max="11796" width="7.140625" style="93" customWidth="1"/>
    <col min="11797" max="11797" width="11" style="93" customWidth="1"/>
    <col min="11798" max="11800" width="0" style="93" hidden="1" customWidth="1"/>
    <col min="11801" max="12026" width="11.42578125" style="93"/>
    <col min="12027" max="12027" width="7" style="93" customWidth="1"/>
    <col min="12028" max="12029" width="3.5703125" style="93" customWidth="1"/>
    <col min="12030" max="12030" width="7.85546875" style="93" customWidth="1"/>
    <col min="12031" max="12031" width="21.140625" style="93" customWidth="1"/>
    <col min="12032" max="12032" width="7.140625" style="93" customWidth="1"/>
    <col min="12033" max="12033" width="11.85546875" style="93" bestFit="1" customWidth="1"/>
    <col min="12034" max="12034" width="6.7109375" style="93" customWidth="1"/>
    <col min="12035" max="12035" width="13.140625" style="93" customWidth="1"/>
    <col min="12036" max="12036" width="6.85546875" style="93" customWidth="1"/>
    <col min="12037" max="12037" width="12.5703125" style="93" customWidth="1"/>
    <col min="12038" max="12038" width="6.42578125" style="93" customWidth="1"/>
    <col min="12039" max="12039" width="12.5703125" style="93" customWidth="1"/>
    <col min="12040" max="12040" width="7.140625" style="93" customWidth="1"/>
    <col min="12041" max="12041" width="13.140625" style="93" customWidth="1"/>
    <col min="12042" max="12042" width="6.85546875" style="93" customWidth="1"/>
    <col min="12043" max="12043" width="12" style="93" customWidth="1"/>
    <col min="12044" max="12044" width="15.28515625" style="93" customWidth="1"/>
    <col min="12045" max="12045" width="15.140625" style="93" customWidth="1"/>
    <col min="12046" max="12046" width="16" style="93" customWidth="1"/>
    <col min="12047" max="12047" width="6.85546875" style="93" customWidth="1"/>
    <col min="12048" max="12048" width="12.7109375" style="93" customWidth="1"/>
    <col min="12049" max="12049" width="11" style="93" customWidth="1"/>
    <col min="12050" max="12050" width="6.28515625" style="93" customWidth="1"/>
    <col min="12051" max="12051" width="11" style="93" customWidth="1"/>
    <col min="12052" max="12052" width="7.140625" style="93" customWidth="1"/>
    <col min="12053" max="12053" width="11" style="93" customWidth="1"/>
    <col min="12054" max="12056" width="0" style="93" hidden="1" customWidth="1"/>
    <col min="12057" max="12282" width="11.42578125" style="93"/>
    <col min="12283" max="12283" width="7" style="93" customWidth="1"/>
    <col min="12284" max="12285" width="3.5703125" style="93" customWidth="1"/>
    <col min="12286" max="12286" width="7.85546875" style="93" customWidth="1"/>
    <col min="12287" max="12287" width="21.140625" style="93" customWidth="1"/>
    <col min="12288" max="12288" width="7.140625" style="93" customWidth="1"/>
    <col min="12289" max="12289" width="11.85546875" style="93" bestFit="1" customWidth="1"/>
    <col min="12290" max="12290" width="6.7109375" style="93" customWidth="1"/>
    <col min="12291" max="12291" width="13.140625" style="93" customWidth="1"/>
    <col min="12292" max="12292" width="6.85546875" style="93" customWidth="1"/>
    <col min="12293" max="12293" width="12.5703125" style="93" customWidth="1"/>
    <col min="12294" max="12294" width="6.42578125" style="93" customWidth="1"/>
    <col min="12295" max="12295" width="12.5703125" style="93" customWidth="1"/>
    <col min="12296" max="12296" width="7.140625" style="93" customWidth="1"/>
    <col min="12297" max="12297" width="13.140625" style="93" customWidth="1"/>
    <col min="12298" max="12298" width="6.85546875" style="93" customWidth="1"/>
    <col min="12299" max="12299" width="12" style="93" customWidth="1"/>
    <col min="12300" max="12300" width="15.28515625" style="93" customWidth="1"/>
    <col min="12301" max="12301" width="15.140625" style="93" customWidth="1"/>
    <col min="12302" max="12302" width="16" style="93" customWidth="1"/>
    <col min="12303" max="12303" width="6.85546875" style="93" customWidth="1"/>
    <col min="12304" max="12304" width="12.7109375" style="93" customWidth="1"/>
    <col min="12305" max="12305" width="11" style="93" customWidth="1"/>
    <col min="12306" max="12306" width="6.28515625" style="93" customWidth="1"/>
    <col min="12307" max="12307" width="11" style="93" customWidth="1"/>
    <col min="12308" max="12308" width="7.140625" style="93" customWidth="1"/>
    <col min="12309" max="12309" width="11" style="93" customWidth="1"/>
    <col min="12310" max="12312" width="0" style="93" hidden="1" customWidth="1"/>
    <col min="12313" max="12538" width="11.42578125" style="93"/>
    <col min="12539" max="12539" width="7" style="93" customWidth="1"/>
    <col min="12540" max="12541" width="3.5703125" style="93" customWidth="1"/>
    <col min="12542" max="12542" width="7.85546875" style="93" customWidth="1"/>
    <col min="12543" max="12543" width="21.140625" style="93" customWidth="1"/>
    <col min="12544" max="12544" width="7.140625" style="93" customWidth="1"/>
    <col min="12545" max="12545" width="11.85546875" style="93" bestFit="1" customWidth="1"/>
    <col min="12546" max="12546" width="6.7109375" style="93" customWidth="1"/>
    <col min="12547" max="12547" width="13.140625" style="93" customWidth="1"/>
    <col min="12548" max="12548" width="6.85546875" style="93" customWidth="1"/>
    <col min="12549" max="12549" width="12.5703125" style="93" customWidth="1"/>
    <col min="12550" max="12550" width="6.42578125" style="93" customWidth="1"/>
    <col min="12551" max="12551" width="12.5703125" style="93" customWidth="1"/>
    <col min="12552" max="12552" width="7.140625" style="93" customWidth="1"/>
    <col min="12553" max="12553" width="13.140625" style="93" customWidth="1"/>
    <col min="12554" max="12554" width="6.85546875" style="93" customWidth="1"/>
    <col min="12555" max="12555" width="12" style="93" customWidth="1"/>
    <col min="12556" max="12556" width="15.28515625" style="93" customWidth="1"/>
    <col min="12557" max="12557" width="15.140625" style="93" customWidth="1"/>
    <col min="12558" max="12558" width="16" style="93" customWidth="1"/>
    <col min="12559" max="12559" width="6.85546875" style="93" customWidth="1"/>
    <col min="12560" max="12560" width="12.7109375" style="93" customWidth="1"/>
    <col min="12561" max="12561" width="11" style="93" customWidth="1"/>
    <col min="12562" max="12562" width="6.28515625" style="93" customWidth="1"/>
    <col min="12563" max="12563" width="11" style="93" customWidth="1"/>
    <col min="12564" max="12564" width="7.140625" style="93" customWidth="1"/>
    <col min="12565" max="12565" width="11" style="93" customWidth="1"/>
    <col min="12566" max="12568" width="0" style="93" hidden="1" customWidth="1"/>
    <col min="12569" max="12794" width="11.42578125" style="93"/>
    <col min="12795" max="12795" width="7" style="93" customWidth="1"/>
    <col min="12796" max="12797" width="3.5703125" style="93" customWidth="1"/>
    <col min="12798" max="12798" width="7.85546875" style="93" customWidth="1"/>
    <col min="12799" max="12799" width="21.140625" style="93" customWidth="1"/>
    <col min="12800" max="12800" width="7.140625" style="93" customWidth="1"/>
    <col min="12801" max="12801" width="11.85546875" style="93" bestFit="1" customWidth="1"/>
    <col min="12802" max="12802" width="6.7109375" style="93" customWidth="1"/>
    <col min="12803" max="12803" width="13.140625" style="93" customWidth="1"/>
    <col min="12804" max="12804" width="6.85546875" style="93" customWidth="1"/>
    <col min="12805" max="12805" width="12.5703125" style="93" customWidth="1"/>
    <col min="12806" max="12806" width="6.42578125" style="93" customWidth="1"/>
    <col min="12807" max="12807" width="12.5703125" style="93" customWidth="1"/>
    <col min="12808" max="12808" width="7.140625" style="93" customWidth="1"/>
    <col min="12809" max="12809" width="13.140625" style="93" customWidth="1"/>
    <col min="12810" max="12810" width="6.85546875" style="93" customWidth="1"/>
    <col min="12811" max="12811" width="12" style="93" customWidth="1"/>
    <col min="12812" max="12812" width="15.28515625" style="93" customWidth="1"/>
    <col min="12813" max="12813" width="15.140625" style="93" customWidth="1"/>
    <col min="12814" max="12814" width="16" style="93" customWidth="1"/>
    <col min="12815" max="12815" width="6.85546875" style="93" customWidth="1"/>
    <col min="12816" max="12816" width="12.7109375" style="93" customWidth="1"/>
    <col min="12817" max="12817" width="11" style="93" customWidth="1"/>
    <col min="12818" max="12818" width="6.28515625" style="93" customWidth="1"/>
    <col min="12819" max="12819" width="11" style="93" customWidth="1"/>
    <col min="12820" max="12820" width="7.140625" style="93" customWidth="1"/>
    <col min="12821" max="12821" width="11" style="93" customWidth="1"/>
    <col min="12822" max="12824" width="0" style="93" hidden="1" customWidth="1"/>
    <col min="12825" max="13050" width="11.42578125" style="93"/>
    <col min="13051" max="13051" width="7" style="93" customWidth="1"/>
    <col min="13052" max="13053" width="3.5703125" style="93" customWidth="1"/>
    <col min="13054" max="13054" width="7.85546875" style="93" customWidth="1"/>
    <col min="13055" max="13055" width="21.140625" style="93" customWidth="1"/>
    <col min="13056" max="13056" width="7.140625" style="93" customWidth="1"/>
    <col min="13057" max="13057" width="11.85546875" style="93" bestFit="1" customWidth="1"/>
    <col min="13058" max="13058" width="6.7109375" style="93" customWidth="1"/>
    <col min="13059" max="13059" width="13.140625" style="93" customWidth="1"/>
    <col min="13060" max="13060" width="6.85546875" style="93" customWidth="1"/>
    <col min="13061" max="13061" width="12.5703125" style="93" customWidth="1"/>
    <col min="13062" max="13062" width="6.42578125" style="93" customWidth="1"/>
    <col min="13063" max="13063" width="12.5703125" style="93" customWidth="1"/>
    <col min="13064" max="13064" width="7.140625" style="93" customWidth="1"/>
    <col min="13065" max="13065" width="13.140625" style="93" customWidth="1"/>
    <col min="13066" max="13066" width="6.85546875" style="93" customWidth="1"/>
    <col min="13067" max="13067" width="12" style="93" customWidth="1"/>
    <col min="13068" max="13068" width="15.28515625" style="93" customWidth="1"/>
    <col min="13069" max="13069" width="15.140625" style="93" customWidth="1"/>
    <col min="13070" max="13070" width="16" style="93" customWidth="1"/>
    <col min="13071" max="13071" width="6.85546875" style="93" customWidth="1"/>
    <col min="13072" max="13072" width="12.7109375" style="93" customWidth="1"/>
    <col min="13073" max="13073" width="11" style="93" customWidth="1"/>
    <col min="13074" max="13074" width="6.28515625" style="93" customWidth="1"/>
    <col min="13075" max="13075" width="11" style="93" customWidth="1"/>
    <col min="13076" max="13076" width="7.140625" style="93" customWidth="1"/>
    <col min="13077" max="13077" width="11" style="93" customWidth="1"/>
    <col min="13078" max="13080" width="0" style="93" hidden="1" customWidth="1"/>
    <col min="13081" max="13306" width="11.42578125" style="93"/>
    <col min="13307" max="13307" width="7" style="93" customWidth="1"/>
    <col min="13308" max="13309" width="3.5703125" style="93" customWidth="1"/>
    <col min="13310" max="13310" width="7.85546875" style="93" customWidth="1"/>
    <col min="13311" max="13311" width="21.140625" style="93" customWidth="1"/>
    <col min="13312" max="13312" width="7.140625" style="93" customWidth="1"/>
    <col min="13313" max="13313" width="11.85546875" style="93" bestFit="1" customWidth="1"/>
    <col min="13314" max="13314" width="6.7109375" style="93" customWidth="1"/>
    <col min="13315" max="13315" width="13.140625" style="93" customWidth="1"/>
    <col min="13316" max="13316" width="6.85546875" style="93" customWidth="1"/>
    <col min="13317" max="13317" width="12.5703125" style="93" customWidth="1"/>
    <col min="13318" max="13318" width="6.42578125" style="93" customWidth="1"/>
    <col min="13319" max="13319" width="12.5703125" style="93" customWidth="1"/>
    <col min="13320" max="13320" width="7.140625" style="93" customWidth="1"/>
    <col min="13321" max="13321" width="13.140625" style="93" customWidth="1"/>
    <col min="13322" max="13322" width="6.85546875" style="93" customWidth="1"/>
    <col min="13323" max="13323" width="12" style="93" customWidth="1"/>
    <col min="13324" max="13324" width="15.28515625" style="93" customWidth="1"/>
    <col min="13325" max="13325" width="15.140625" style="93" customWidth="1"/>
    <col min="13326" max="13326" width="16" style="93" customWidth="1"/>
    <col min="13327" max="13327" width="6.85546875" style="93" customWidth="1"/>
    <col min="13328" max="13328" width="12.7109375" style="93" customWidth="1"/>
    <col min="13329" max="13329" width="11" style="93" customWidth="1"/>
    <col min="13330" max="13330" width="6.28515625" style="93" customWidth="1"/>
    <col min="13331" max="13331" width="11" style="93" customWidth="1"/>
    <col min="13332" max="13332" width="7.140625" style="93" customWidth="1"/>
    <col min="13333" max="13333" width="11" style="93" customWidth="1"/>
    <col min="13334" max="13336" width="0" style="93" hidden="1" customWidth="1"/>
    <col min="13337" max="13562" width="11.42578125" style="93"/>
    <col min="13563" max="13563" width="7" style="93" customWidth="1"/>
    <col min="13564" max="13565" width="3.5703125" style="93" customWidth="1"/>
    <col min="13566" max="13566" width="7.85546875" style="93" customWidth="1"/>
    <col min="13567" max="13567" width="21.140625" style="93" customWidth="1"/>
    <col min="13568" max="13568" width="7.140625" style="93" customWidth="1"/>
    <col min="13569" max="13569" width="11.85546875" style="93" bestFit="1" customWidth="1"/>
    <col min="13570" max="13570" width="6.7109375" style="93" customWidth="1"/>
    <col min="13571" max="13571" width="13.140625" style="93" customWidth="1"/>
    <col min="13572" max="13572" width="6.85546875" style="93" customWidth="1"/>
    <col min="13573" max="13573" width="12.5703125" style="93" customWidth="1"/>
    <col min="13574" max="13574" width="6.42578125" style="93" customWidth="1"/>
    <col min="13575" max="13575" width="12.5703125" style="93" customWidth="1"/>
    <col min="13576" max="13576" width="7.140625" style="93" customWidth="1"/>
    <col min="13577" max="13577" width="13.140625" style="93" customWidth="1"/>
    <col min="13578" max="13578" width="6.85546875" style="93" customWidth="1"/>
    <col min="13579" max="13579" width="12" style="93" customWidth="1"/>
    <col min="13580" max="13580" width="15.28515625" style="93" customWidth="1"/>
    <col min="13581" max="13581" width="15.140625" style="93" customWidth="1"/>
    <col min="13582" max="13582" width="16" style="93" customWidth="1"/>
    <col min="13583" max="13583" width="6.85546875" style="93" customWidth="1"/>
    <col min="13584" max="13584" width="12.7109375" style="93" customWidth="1"/>
    <col min="13585" max="13585" width="11" style="93" customWidth="1"/>
    <col min="13586" max="13586" width="6.28515625" style="93" customWidth="1"/>
    <col min="13587" max="13587" width="11" style="93" customWidth="1"/>
    <col min="13588" max="13588" width="7.140625" style="93" customWidth="1"/>
    <col min="13589" max="13589" width="11" style="93" customWidth="1"/>
    <col min="13590" max="13592" width="0" style="93" hidden="1" customWidth="1"/>
    <col min="13593" max="13818" width="11.42578125" style="93"/>
    <col min="13819" max="13819" width="7" style="93" customWidth="1"/>
    <col min="13820" max="13821" width="3.5703125" style="93" customWidth="1"/>
    <col min="13822" max="13822" width="7.85546875" style="93" customWidth="1"/>
    <col min="13823" max="13823" width="21.140625" style="93" customWidth="1"/>
    <col min="13824" max="13824" width="7.140625" style="93" customWidth="1"/>
    <col min="13825" max="13825" width="11.85546875" style="93" bestFit="1" customWidth="1"/>
    <col min="13826" max="13826" width="6.7109375" style="93" customWidth="1"/>
    <col min="13827" max="13827" width="13.140625" style="93" customWidth="1"/>
    <col min="13828" max="13828" width="6.85546875" style="93" customWidth="1"/>
    <col min="13829" max="13829" width="12.5703125" style="93" customWidth="1"/>
    <col min="13830" max="13830" width="6.42578125" style="93" customWidth="1"/>
    <col min="13831" max="13831" width="12.5703125" style="93" customWidth="1"/>
    <col min="13832" max="13832" width="7.140625" style="93" customWidth="1"/>
    <col min="13833" max="13833" width="13.140625" style="93" customWidth="1"/>
    <col min="13834" max="13834" width="6.85546875" style="93" customWidth="1"/>
    <col min="13835" max="13835" width="12" style="93" customWidth="1"/>
    <col min="13836" max="13836" width="15.28515625" style="93" customWidth="1"/>
    <col min="13837" max="13837" width="15.140625" style="93" customWidth="1"/>
    <col min="13838" max="13838" width="16" style="93" customWidth="1"/>
    <col min="13839" max="13839" width="6.85546875" style="93" customWidth="1"/>
    <col min="13840" max="13840" width="12.7109375" style="93" customWidth="1"/>
    <col min="13841" max="13841" width="11" style="93" customWidth="1"/>
    <col min="13842" max="13842" width="6.28515625" style="93" customWidth="1"/>
    <col min="13843" max="13843" width="11" style="93" customWidth="1"/>
    <col min="13844" max="13844" width="7.140625" style="93" customWidth="1"/>
    <col min="13845" max="13845" width="11" style="93" customWidth="1"/>
    <col min="13846" max="13848" width="0" style="93" hidden="1" customWidth="1"/>
    <col min="13849" max="14074" width="11.42578125" style="93"/>
    <col min="14075" max="14075" width="7" style="93" customWidth="1"/>
    <col min="14076" max="14077" width="3.5703125" style="93" customWidth="1"/>
    <col min="14078" max="14078" width="7.85546875" style="93" customWidth="1"/>
    <col min="14079" max="14079" width="21.140625" style="93" customWidth="1"/>
    <col min="14080" max="14080" width="7.140625" style="93" customWidth="1"/>
    <col min="14081" max="14081" width="11.85546875" style="93" bestFit="1" customWidth="1"/>
    <col min="14082" max="14082" width="6.7109375" style="93" customWidth="1"/>
    <col min="14083" max="14083" width="13.140625" style="93" customWidth="1"/>
    <col min="14084" max="14084" width="6.85546875" style="93" customWidth="1"/>
    <col min="14085" max="14085" width="12.5703125" style="93" customWidth="1"/>
    <col min="14086" max="14086" width="6.42578125" style="93" customWidth="1"/>
    <col min="14087" max="14087" width="12.5703125" style="93" customWidth="1"/>
    <col min="14088" max="14088" width="7.140625" style="93" customWidth="1"/>
    <col min="14089" max="14089" width="13.140625" style="93" customWidth="1"/>
    <col min="14090" max="14090" width="6.85546875" style="93" customWidth="1"/>
    <col min="14091" max="14091" width="12" style="93" customWidth="1"/>
    <col min="14092" max="14092" width="15.28515625" style="93" customWidth="1"/>
    <col min="14093" max="14093" width="15.140625" style="93" customWidth="1"/>
    <col min="14094" max="14094" width="16" style="93" customWidth="1"/>
    <col min="14095" max="14095" width="6.85546875" style="93" customWidth="1"/>
    <col min="14096" max="14096" width="12.7109375" style="93" customWidth="1"/>
    <col min="14097" max="14097" width="11" style="93" customWidth="1"/>
    <col min="14098" max="14098" width="6.28515625" style="93" customWidth="1"/>
    <col min="14099" max="14099" width="11" style="93" customWidth="1"/>
    <col min="14100" max="14100" width="7.140625" style="93" customWidth="1"/>
    <col min="14101" max="14101" width="11" style="93" customWidth="1"/>
    <col min="14102" max="14104" width="0" style="93" hidden="1" customWidth="1"/>
    <col min="14105" max="14330" width="11.42578125" style="93"/>
    <col min="14331" max="14331" width="7" style="93" customWidth="1"/>
    <col min="14332" max="14333" width="3.5703125" style="93" customWidth="1"/>
    <col min="14334" max="14334" width="7.85546875" style="93" customWidth="1"/>
    <col min="14335" max="14335" width="21.140625" style="93" customWidth="1"/>
    <col min="14336" max="14336" width="7.140625" style="93" customWidth="1"/>
    <col min="14337" max="14337" width="11.85546875" style="93" bestFit="1" customWidth="1"/>
    <col min="14338" max="14338" width="6.7109375" style="93" customWidth="1"/>
    <col min="14339" max="14339" width="13.140625" style="93" customWidth="1"/>
    <col min="14340" max="14340" width="6.85546875" style="93" customWidth="1"/>
    <col min="14341" max="14341" width="12.5703125" style="93" customWidth="1"/>
    <col min="14342" max="14342" width="6.42578125" style="93" customWidth="1"/>
    <col min="14343" max="14343" width="12.5703125" style="93" customWidth="1"/>
    <col min="14344" max="14344" width="7.140625" style="93" customWidth="1"/>
    <col min="14345" max="14345" width="13.140625" style="93" customWidth="1"/>
    <col min="14346" max="14346" width="6.85546875" style="93" customWidth="1"/>
    <col min="14347" max="14347" width="12" style="93" customWidth="1"/>
    <col min="14348" max="14348" width="15.28515625" style="93" customWidth="1"/>
    <col min="14349" max="14349" width="15.140625" style="93" customWidth="1"/>
    <col min="14350" max="14350" width="16" style="93" customWidth="1"/>
    <col min="14351" max="14351" width="6.85546875" style="93" customWidth="1"/>
    <col min="14352" max="14352" width="12.7109375" style="93" customWidth="1"/>
    <col min="14353" max="14353" width="11" style="93" customWidth="1"/>
    <col min="14354" max="14354" width="6.28515625" style="93" customWidth="1"/>
    <col min="14355" max="14355" width="11" style="93" customWidth="1"/>
    <col min="14356" max="14356" width="7.140625" style="93" customWidth="1"/>
    <col min="14357" max="14357" width="11" style="93" customWidth="1"/>
    <col min="14358" max="14360" width="0" style="93" hidden="1" customWidth="1"/>
    <col min="14361" max="14586" width="11.42578125" style="93"/>
    <col min="14587" max="14587" width="7" style="93" customWidth="1"/>
    <col min="14588" max="14589" width="3.5703125" style="93" customWidth="1"/>
    <col min="14590" max="14590" width="7.85546875" style="93" customWidth="1"/>
    <col min="14591" max="14591" width="21.140625" style="93" customWidth="1"/>
    <col min="14592" max="14592" width="7.140625" style="93" customWidth="1"/>
    <col min="14593" max="14593" width="11.85546875" style="93" bestFit="1" customWidth="1"/>
    <col min="14594" max="14594" width="6.7109375" style="93" customWidth="1"/>
    <col min="14595" max="14595" width="13.140625" style="93" customWidth="1"/>
    <col min="14596" max="14596" width="6.85546875" style="93" customWidth="1"/>
    <col min="14597" max="14597" width="12.5703125" style="93" customWidth="1"/>
    <col min="14598" max="14598" width="6.42578125" style="93" customWidth="1"/>
    <col min="14599" max="14599" width="12.5703125" style="93" customWidth="1"/>
    <col min="14600" max="14600" width="7.140625" style="93" customWidth="1"/>
    <col min="14601" max="14601" width="13.140625" style="93" customWidth="1"/>
    <col min="14602" max="14602" width="6.85546875" style="93" customWidth="1"/>
    <col min="14603" max="14603" width="12" style="93" customWidth="1"/>
    <col min="14604" max="14604" width="15.28515625" style="93" customWidth="1"/>
    <col min="14605" max="14605" width="15.140625" style="93" customWidth="1"/>
    <col min="14606" max="14606" width="16" style="93" customWidth="1"/>
    <col min="14607" max="14607" width="6.85546875" style="93" customWidth="1"/>
    <col min="14608" max="14608" width="12.7109375" style="93" customWidth="1"/>
    <col min="14609" max="14609" width="11" style="93" customWidth="1"/>
    <col min="14610" max="14610" width="6.28515625" style="93" customWidth="1"/>
    <col min="14611" max="14611" width="11" style="93" customWidth="1"/>
    <col min="14612" max="14612" width="7.140625" style="93" customWidth="1"/>
    <col min="14613" max="14613" width="11" style="93" customWidth="1"/>
    <col min="14614" max="14616" width="0" style="93" hidden="1" customWidth="1"/>
    <col min="14617" max="14842" width="11.42578125" style="93"/>
    <col min="14843" max="14843" width="7" style="93" customWidth="1"/>
    <col min="14844" max="14845" width="3.5703125" style="93" customWidth="1"/>
    <col min="14846" max="14846" width="7.85546875" style="93" customWidth="1"/>
    <col min="14847" max="14847" width="21.140625" style="93" customWidth="1"/>
    <col min="14848" max="14848" width="7.140625" style="93" customWidth="1"/>
    <col min="14849" max="14849" width="11.85546875" style="93" bestFit="1" customWidth="1"/>
    <col min="14850" max="14850" width="6.7109375" style="93" customWidth="1"/>
    <col min="14851" max="14851" width="13.140625" style="93" customWidth="1"/>
    <col min="14852" max="14852" width="6.85546875" style="93" customWidth="1"/>
    <col min="14853" max="14853" width="12.5703125" style="93" customWidth="1"/>
    <col min="14854" max="14854" width="6.42578125" style="93" customWidth="1"/>
    <col min="14855" max="14855" width="12.5703125" style="93" customWidth="1"/>
    <col min="14856" max="14856" width="7.140625" style="93" customWidth="1"/>
    <col min="14857" max="14857" width="13.140625" style="93" customWidth="1"/>
    <col min="14858" max="14858" width="6.85546875" style="93" customWidth="1"/>
    <col min="14859" max="14859" width="12" style="93" customWidth="1"/>
    <col min="14860" max="14860" width="15.28515625" style="93" customWidth="1"/>
    <col min="14861" max="14861" width="15.140625" style="93" customWidth="1"/>
    <col min="14862" max="14862" width="16" style="93" customWidth="1"/>
    <col min="14863" max="14863" width="6.85546875" style="93" customWidth="1"/>
    <col min="14864" max="14864" width="12.7109375" style="93" customWidth="1"/>
    <col min="14865" max="14865" width="11" style="93" customWidth="1"/>
    <col min="14866" max="14866" width="6.28515625" style="93" customWidth="1"/>
    <col min="14867" max="14867" width="11" style="93" customWidth="1"/>
    <col min="14868" max="14868" width="7.140625" style="93" customWidth="1"/>
    <col min="14869" max="14869" width="11" style="93" customWidth="1"/>
    <col min="14870" max="14872" width="0" style="93" hidden="1" customWidth="1"/>
    <col min="14873" max="15098" width="11.42578125" style="93"/>
    <col min="15099" max="15099" width="7" style="93" customWidth="1"/>
    <col min="15100" max="15101" width="3.5703125" style="93" customWidth="1"/>
    <col min="15102" max="15102" width="7.85546875" style="93" customWidth="1"/>
    <col min="15103" max="15103" width="21.140625" style="93" customWidth="1"/>
    <col min="15104" max="15104" width="7.140625" style="93" customWidth="1"/>
    <col min="15105" max="15105" width="11.85546875" style="93" bestFit="1" customWidth="1"/>
    <col min="15106" max="15106" width="6.7109375" style="93" customWidth="1"/>
    <col min="15107" max="15107" width="13.140625" style="93" customWidth="1"/>
    <col min="15108" max="15108" width="6.85546875" style="93" customWidth="1"/>
    <col min="15109" max="15109" width="12.5703125" style="93" customWidth="1"/>
    <col min="15110" max="15110" width="6.42578125" style="93" customWidth="1"/>
    <col min="15111" max="15111" width="12.5703125" style="93" customWidth="1"/>
    <col min="15112" max="15112" width="7.140625" style="93" customWidth="1"/>
    <col min="15113" max="15113" width="13.140625" style="93" customWidth="1"/>
    <col min="15114" max="15114" width="6.85546875" style="93" customWidth="1"/>
    <col min="15115" max="15115" width="12" style="93" customWidth="1"/>
    <col min="15116" max="15116" width="15.28515625" style="93" customWidth="1"/>
    <col min="15117" max="15117" width="15.140625" style="93" customWidth="1"/>
    <col min="15118" max="15118" width="16" style="93" customWidth="1"/>
    <col min="15119" max="15119" width="6.85546875" style="93" customWidth="1"/>
    <col min="15120" max="15120" width="12.7109375" style="93" customWidth="1"/>
    <col min="15121" max="15121" width="11" style="93" customWidth="1"/>
    <col min="15122" max="15122" width="6.28515625" style="93" customWidth="1"/>
    <col min="15123" max="15123" width="11" style="93" customWidth="1"/>
    <col min="15124" max="15124" width="7.140625" style="93" customWidth="1"/>
    <col min="15125" max="15125" width="11" style="93" customWidth="1"/>
    <col min="15126" max="15128" width="0" style="93" hidden="1" customWidth="1"/>
    <col min="15129" max="15354" width="11.42578125" style="93"/>
    <col min="15355" max="15355" width="7" style="93" customWidth="1"/>
    <col min="15356" max="15357" width="3.5703125" style="93" customWidth="1"/>
    <col min="15358" max="15358" width="7.85546875" style="93" customWidth="1"/>
    <col min="15359" max="15359" width="21.140625" style="93" customWidth="1"/>
    <col min="15360" max="15360" width="7.140625" style="93" customWidth="1"/>
    <col min="15361" max="15361" width="11.85546875" style="93" bestFit="1" customWidth="1"/>
    <col min="15362" max="15362" width="6.7109375" style="93" customWidth="1"/>
    <col min="15363" max="15363" width="13.140625" style="93" customWidth="1"/>
    <col min="15364" max="15364" width="6.85546875" style="93" customWidth="1"/>
    <col min="15365" max="15365" width="12.5703125" style="93" customWidth="1"/>
    <col min="15366" max="15366" width="6.42578125" style="93" customWidth="1"/>
    <col min="15367" max="15367" width="12.5703125" style="93" customWidth="1"/>
    <col min="15368" max="15368" width="7.140625" style="93" customWidth="1"/>
    <col min="15369" max="15369" width="13.140625" style="93" customWidth="1"/>
    <col min="15370" max="15370" width="6.85546875" style="93" customWidth="1"/>
    <col min="15371" max="15371" width="12" style="93" customWidth="1"/>
    <col min="15372" max="15372" width="15.28515625" style="93" customWidth="1"/>
    <col min="15373" max="15373" width="15.140625" style="93" customWidth="1"/>
    <col min="15374" max="15374" width="16" style="93" customWidth="1"/>
    <col min="15375" max="15375" width="6.85546875" style="93" customWidth="1"/>
    <col min="15376" max="15376" width="12.7109375" style="93" customWidth="1"/>
    <col min="15377" max="15377" width="11" style="93" customWidth="1"/>
    <col min="15378" max="15378" width="6.28515625" style="93" customWidth="1"/>
    <col min="15379" max="15379" width="11" style="93" customWidth="1"/>
    <col min="15380" max="15380" width="7.140625" style="93" customWidth="1"/>
    <col min="15381" max="15381" width="11" style="93" customWidth="1"/>
    <col min="15382" max="15384" width="0" style="93" hidden="1" customWidth="1"/>
    <col min="15385" max="15610" width="11.42578125" style="93"/>
    <col min="15611" max="15611" width="7" style="93" customWidth="1"/>
    <col min="15612" max="15613" width="3.5703125" style="93" customWidth="1"/>
    <col min="15614" max="15614" width="7.85546875" style="93" customWidth="1"/>
    <col min="15615" max="15615" width="21.140625" style="93" customWidth="1"/>
    <col min="15616" max="15616" width="7.140625" style="93" customWidth="1"/>
    <col min="15617" max="15617" width="11.85546875" style="93" bestFit="1" customWidth="1"/>
    <col min="15618" max="15618" width="6.7109375" style="93" customWidth="1"/>
    <col min="15619" max="15619" width="13.140625" style="93" customWidth="1"/>
    <col min="15620" max="15620" width="6.85546875" style="93" customWidth="1"/>
    <col min="15621" max="15621" width="12.5703125" style="93" customWidth="1"/>
    <col min="15622" max="15622" width="6.42578125" style="93" customWidth="1"/>
    <col min="15623" max="15623" width="12.5703125" style="93" customWidth="1"/>
    <col min="15624" max="15624" width="7.140625" style="93" customWidth="1"/>
    <col min="15625" max="15625" width="13.140625" style="93" customWidth="1"/>
    <col min="15626" max="15626" width="6.85546875" style="93" customWidth="1"/>
    <col min="15627" max="15627" width="12" style="93" customWidth="1"/>
    <col min="15628" max="15628" width="15.28515625" style="93" customWidth="1"/>
    <col min="15629" max="15629" width="15.140625" style="93" customWidth="1"/>
    <col min="15630" max="15630" width="16" style="93" customWidth="1"/>
    <col min="15631" max="15631" width="6.85546875" style="93" customWidth="1"/>
    <col min="15632" max="15632" width="12.7109375" style="93" customWidth="1"/>
    <col min="15633" max="15633" width="11" style="93" customWidth="1"/>
    <col min="15634" max="15634" width="6.28515625" style="93" customWidth="1"/>
    <col min="15635" max="15635" width="11" style="93" customWidth="1"/>
    <col min="15636" max="15636" width="7.140625" style="93" customWidth="1"/>
    <col min="15637" max="15637" width="11" style="93" customWidth="1"/>
    <col min="15638" max="15640" width="0" style="93" hidden="1" customWidth="1"/>
    <col min="15641" max="15866" width="11.42578125" style="93"/>
    <col min="15867" max="15867" width="7" style="93" customWidth="1"/>
    <col min="15868" max="15869" width="3.5703125" style="93" customWidth="1"/>
    <col min="15870" max="15870" width="7.85546875" style="93" customWidth="1"/>
    <col min="15871" max="15871" width="21.140625" style="93" customWidth="1"/>
    <col min="15872" max="15872" width="7.140625" style="93" customWidth="1"/>
    <col min="15873" max="15873" width="11.85546875" style="93" bestFit="1" customWidth="1"/>
    <col min="15874" max="15874" width="6.7109375" style="93" customWidth="1"/>
    <col min="15875" max="15875" width="13.140625" style="93" customWidth="1"/>
    <col min="15876" max="15876" width="6.85546875" style="93" customWidth="1"/>
    <col min="15877" max="15877" width="12.5703125" style="93" customWidth="1"/>
    <col min="15878" max="15878" width="6.42578125" style="93" customWidth="1"/>
    <col min="15879" max="15879" width="12.5703125" style="93" customWidth="1"/>
    <col min="15880" max="15880" width="7.140625" style="93" customWidth="1"/>
    <col min="15881" max="15881" width="13.140625" style="93" customWidth="1"/>
    <col min="15882" max="15882" width="6.85546875" style="93" customWidth="1"/>
    <col min="15883" max="15883" width="12" style="93" customWidth="1"/>
    <col min="15884" max="15884" width="15.28515625" style="93" customWidth="1"/>
    <col min="15885" max="15885" width="15.140625" style="93" customWidth="1"/>
    <col min="15886" max="15886" width="16" style="93" customWidth="1"/>
    <col min="15887" max="15887" width="6.85546875" style="93" customWidth="1"/>
    <col min="15888" max="15888" width="12.7109375" style="93" customWidth="1"/>
    <col min="15889" max="15889" width="11" style="93" customWidth="1"/>
    <col min="15890" max="15890" width="6.28515625" style="93" customWidth="1"/>
    <col min="15891" max="15891" width="11" style="93" customWidth="1"/>
    <col min="15892" max="15892" width="7.140625" style="93" customWidth="1"/>
    <col min="15893" max="15893" width="11" style="93" customWidth="1"/>
    <col min="15894" max="15896" width="0" style="93" hidden="1" customWidth="1"/>
    <col min="15897" max="16122" width="11.42578125" style="93"/>
    <col min="16123" max="16123" width="7" style="93" customWidth="1"/>
    <col min="16124" max="16125" width="3.5703125" style="93" customWidth="1"/>
    <col min="16126" max="16126" width="7.85546875" style="93" customWidth="1"/>
    <col min="16127" max="16127" width="21.140625" style="93" customWidth="1"/>
    <col min="16128" max="16128" width="7.140625" style="93" customWidth="1"/>
    <col min="16129" max="16129" width="11.85546875" style="93" bestFit="1" customWidth="1"/>
    <col min="16130" max="16130" width="6.7109375" style="93" customWidth="1"/>
    <col min="16131" max="16131" width="13.140625" style="93" customWidth="1"/>
    <col min="16132" max="16132" width="6.85546875" style="93" customWidth="1"/>
    <col min="16133" max="16133" width="12.5703125" style="93" customWidth="1"/>
    <col min="16134" max="16134" width="6.42578125" style="93" customWidth="1"/>
    <col min="16135" max="16135" width="12.5703125" style="93" customWidth="1"/>
    <col min="16136" max="16136" width="7.140625" style="93" customWidth="1"/>
    <col min="16137" max="16137" width="13.140625" style="93" customWidth="1"/>
    <col min="16138" max="16138" width="6.85546875" style="93" customWidth="1"/>
    <col min="16139" max="16139" width="12" style="93" customWidth="1"/>
    <col min="16140" max="16140" width="15.28515625" style="93" customWidth="1"/>
    <col min="16141" max="16141" width="15.140625" style="93" customWidth="1"/>
    <col min="16142" max="16142" width="16" style="93" customWidth="1"/>
    <col min="16143" max="16143" width="6.85546875" style="93" customWidth="1"/>
    <col min="16144" max="16144" width="12.7109375" style="93" customWidth="1"/>
    <col min="16145" max="16145" width="11" style="93" customWidth="1"/>
    <col min="16146" max="16146" width="6.28515625" style="93" customWidth="1"/>
    <col min="16147" max="16147" width="11" style="93" customWidth="1"/>
    <col min="16148" max="16148" width="7.140625" style="93" customWidth="1"/>
    <col min="16149" max="16149" width="11" style="93" customWidth="1"/>
    <col min="16150" max="16152" width="0" style="93" hidden="1" customWidth="1"/>
    <col min="16153" max="16384" width="11.42578125" style="93"/>
  </cols>
  <sheetData>
    <row r="1" spans="1:16" ht="26.25" customHeight="1">
      <c r="A1" s="337" t="s">
        <v>306</v>
      </c>
      <c r="B1" s="90"/>
      <c r="C1" s="91"/>
      <c r="D1" s="340" t="s">
        <v>280</v>
      </c>
      <c r="E1" s="92" t="s">
        <v>281</v>
      </c>
      <c r="F1" s="316" t="s">
        <v>282</v>
      </c>
      <c r="G1" s="317"/>
      <c r="H1" s="318" t="s">
        <v>283</v>
      </c>
      <c r="I1" s="317"/>
      <c r="J1" s="319" t="s">
        <v>284</v>
      </c>
      <c r="K1" s="320"/>
    </row>
    <row r="2" spans="1:16" ht="27.75" customHeight="1" thickBot="1">
      <c r="A2" s="338"/>
      <c r="B2" s="94"/>
      <c r="C2" s="95"/>
      <c r="D2" s="341"/>
      <c r="E2" s="96" t="s">
        <v>285</v>
      </c>
      <c r="F2" s="97" t="s">
        <v>286</v>
      </c>
      <c r="G2" s="98" t="s">
        <v>287</v>
      </c>
      <c r="H2" s="97" t="s">
        <v>286</v>
      </c>
      <c r="I2" s="98" t="s">
        <v>287</v>
      </c>
      <c r="J2" s="97" t="s">
        <v>286</v>
      </c>
      <c r="K2" s="99" t="s">
        <v>287</v>
      </c>
      <c r="M2" s="100"/>
    </row>
    <row r="3" spans="1:16" ht="15" customHeight="1">
      <c r="A3" s="338"/>
      <c r="B3" s="94"/>
      <c r="C3" s="95"/>
      <c r="D3" s="321" t="s">
        <v>16</v>
      </c>
      <c r="E3" s="323" t="s">
        <v>82</v>
      </c>
      <c r="F3" s="101">
        <v>1</v>
      </c>
      <c r="G3" s="102" t="e">
        <f>F3*$L$3</f>
        <v>#REF!</v>
      </c>
      <c r="H3" s="103"/>
      <c r="I3" s="104"/>
      <c r="J3" s="103"/>
      <c r="K3" s="104"/>
      <c r="L3" s="105" t="e">
        <f>#REF!+'CRON FIN - 3 MESES-REFORMA'!L3</f>
        <v>#REF!</v>
      </c>
      <c r="M3" s="106" t="e">
        <f>ROUND((G3+I3+#REF!+#REF!+#REF!+K3+#REF!+#REF!+#REF!+#REF!+#REF!+#REF!),2)</f>
        <v>#REF!</v>
      </c>
      <c r="N3" s="107" t="e">
        <f>L3-M3</f>
        <v>#REF!</v>
      </c>
      <c r="P3" s="108"/>
    </row>
    <row r="4" spans="1:16" ht="12" customHeight="1">
      <c r="A4" s="338"/>
      <c r="B4" s="94"/>
      <c r="C4" s="95"/>
      <c r="D4" s="322"/>
      <c r="E4" s="324"/>
      <c r="F4" s="109"/>
      <c r="G4" s="110"/>
      <c r="H4" s="111"/>
      <c r="I4" s="112"/>
      <c r="J4" s="111"/>
      <c r="K4" s="112"/>
      <c r="L4" s="105" t="e">
        <f>#REF!+'CRON FIN - 3 MESES-REFORMA'!L4</f>
        <v>#REF!</v>
      </c>
      <c r="M4" s="106"/>
      <c r="N4" s="107" t="e">
        <f>L4-M4</f>
        <v>#REF!</v>
      </c>
      <c r="P4" s="108"/>
    </row>
    <row r="5" spans="1:16" ht="15" customHeight="1">
      <c r="A5" s="338"/>
      <c r="B5" s="342"/>
      <c r="C5" s="345"/>
      <c r="D5" s="325" t="s">
        <v>9</v>
      </c>
      <c r="E5" s="326" t="s">
        <v>103</v>
      </c>
      <c r="F5" s="101">
        <v>0.3</v>
      </c>
      <c r="G5" s="113" t="e">
        <f>F5*$L$5</f>
        <v>#REF!</v>
      </c>
      <c r="H5" s="114">
        <v>0.5</v>
      </c>
      <c r="I5" s="113" t="e">
        <f>H5*$L$5</f>
        <v>#REF!</v>
      </c>
      <c r="J5" s="101">
        <v>0.2</v>
      </c>
      <c r="K5" s="115" t="e">
        <f>J5*$L$5</f>
        <v>#REF!</v>
      </c>
      <c r="L5" s="105" t="e">
        <f>#REF!+'CRON FIN - 3 MESES-REFORMA'!L5</f>
        <v>#REF!</v>
      </c>
      <c r="M5" s="106" t="e">
        <f>ROUND((G5+I5+#REF!+#REF!+#REF!+K5+#REF!+#REF!+#REF!+#REF!+#REF!+#REF!),2)</f>
        <v>#REF!</v>
      </c>
      <c r="N5" s="107" t="e">
        <f>L5-M5</f>
        <v>#REF!</v>
      </c>
      <c r="P5" s="108"/>
    </row>
    <row r="6" spans="1:16" s="122" customFormat="1" ht="11.25" customHeight="1">
      <c r="A6" s="338"/>
      <c r="B6" s="343"/>
      <c r="C6" s="346"/>
      <c r="D6" s="322"/>
      <c r="E6" s="327"/>
      <c r="F6" s="117"/>
      <c r="G6" s="118"/>
      <c r="H6" s="119"/>
      <c r="I6" s="118"/>
      <c r="J6" s="117"/>
      <c r="K6" s="120"/>
      <c r="L6" s="105" t="e">
        <f>#REF!+'CRON FIN - 3 MESES-REFORMA'!L6</f>
        <v>#REF!</v>
      </c>
      <c r="M6" s="106"/>
      <c r="N6" s="107" t="e">
        <f t="shared" ref="N6:N14" si="0">L6-M6</f>
        <v>#REF!</v>
      </c>
      <c r="P6" s="108"/>
    </row>
    <row r="7" spans="1:16" ht="15" customHeight="1">
      <c r="A7" s="339"/>
      <c r="B7" s="344"/>
      <c r="C7" s="347"/>
      <c r="D7" s="335" t="s">
        <v>24</v>
      </c>
      <c r="E7" s="336" t="s">
        <v>122</v>
      </c>
      <c r="F7" s="101">
        <v>0.15</v>
      </c>
      <c r="G7" s="123" t="e">
        <f>F7*$L$7</f>
        <v>#REF!</v>
      </c>
      <c r="H7" s="101">
        <v>0.35</v>
      </c>
      <c r="I7" s="123" t="e">
        <f>H7*$L$7</f>
        <v>#REF!</v>
      </c>
      <c r="J7" s="101">
        <v>0.5</v>
      </c>
      <c r="K7" s="123" t="e">
        <f>J7*$L$7</f>
        <v>#REF!</v>
      </c>
      <c r="L7" s="105" t="e">
        <f>#REF!+'CRON FIN - 3 MESES-REFORMA'!L7</f>
        <v>#REF!</v>
      </c>
      <c r="M7" s="106" t="e">
        <f>ROUND((G7+I7+#REF!+#REF!+#REF!+K7+#REF!+#REF!+#REF!+#REF!+#REF!+#REF!+#REF!+#REF!+#REF!+#REF!+#REF!+#REF!),2)</f>
        <v>#REF!</v>
      </c>
      <c r="N7" s="107" t="e">
        <f>L7-M7</f>
        <v>#REF!</v>
      </c>
      <c r="P7" s="108"/>
    </row>
    <row r="8" spans="1:16" ht="11.25" customHeight="1" thickBot="1">
      <c r="A8" s="338"/>
      <c r="B8" s="343"/>
      <c r="C8" s="346"/>
      <c r="D8" s="322"/>
      <c r="E8" s="327"/>
      <c r="F8" s="109"/>
      <c r="G8" s="124"/>
      <c r="H8" s="109"/>
      <c r="I8" s="124"/>
      <c r="J8" s="109"/>
      <c r="K8" s="124"/>
      <c r="L8" s="105" t="e">
        <f>#REF!+'CRON FIN - 3 MESES-REFORMA'!L8</f>
        <v>#REF!</v>
      </c>
      <c r="M8" s="106"/>
      <c r="N8" s="107" t="e">
        <f t="shared" si="0"/>
        <v>#REF!</v>
      </c>
      <c r="P8" s="108"/>
    </row>
    <row r="9" spans="1:16" ht="15" customHeight="1">
      <c r="A9" s="338"/>
      <c r="B9" s="343"/>
      <c r="C9" s="346"/>
      <c r="D9" s="325" t="s">
        <v>27</v>
      </c>
      <c r="E9" s="326" t="s">
        <v>40</v>
      </c>
      <c r="F9" s="101">
        <v>0.4</v>
      </c>
      <c r="G9" s="123" t="e">
        <f>F9*$L$9</f>
        <v>#REF!</v>
      </c>
      <c r="H9" s="101">
        <v>0.6</v>
      </c>
      <c r="I9" s="123" t="e">
        <f>H9*$L$9</f>
        <v>#REF!</v>
      </c>
      <c r="J9" s="103"/>
      <c r="K9" s="104"/>
      <c r="L9" s="105" t="e">
        <f>#REF!+'CRON FIN - 3 MESES-REFORMA'!L9</f>
        <v>#REF!</v>
      </c>
      <c r="M9" s="106" t="e">
        <f>ROUND((G9+I9+#REF!+#REF!+#REF!+K9+#REF!+#REF!+#REF!+#REF!+#REF!+#REF!+#REF!+#REF!+#REF!+#REF!+#REF!+#REF!),2)</f>
        <v>#REF!</v>
      </c>
      <c r="N9" s="107" t="e">
        <f t="shared" si="0"/>
        <v>#REF!</v>
      </c>
      <c r="P9" s="108"/>
    </row>
    <row r="10" spans="1:16" ht="11.25" customHeight="1">
      <c r="A10" s="338"/>
      <c r="B10" s="343"/>
      <c r="C10" s="346"/>
      <c r="D10" s="322"/>
      <c r="E10" s="327"/>
      <c r="F10" s="125"/>
      <c r="G10" s="126"/>
      <c r="H10" s="125"/>
      <c r="I10" s="126"/>
      <c r="J10" s="111"/>
      <c r="K10" s="112"/>
      <c r="L10" s="105" t="e">
        <f>#REF!+'CRON FIN - 3 MESES-REFORMA'!L10</f>
        <v>#REF!</v>
      </c>
      <c r="M10" s="106"/>
      <c r="N10" s="107" t="e">
        <f t="shared" si="0"/>
        <v>#REF!</v>
      </c>
      <c r="P10" s="108"/>
    </row>
    <row r="11" spans="1:16" ht="15" customHeight="1">
      <c r="A11" s="338"/>
      <c r="B11" s="343"/>
      <c r="C11" s="346"/>
      <c r="D11" s="325" t="s">
        <v>34</v>
      </c>
      <c r="E11" s="326" t="s">
        <v>162</v>
      </c>
      <c r="F11" s="101">
        <v>0.2</v>
      </c>
      <c r="G11" s="123" t="e">
        <f>F11*$L$11</f>
        <v>#REF!</v>
      </c>
      <c r="H11" s="101">
        <v>0.4</v>
      </c>
      <c r="I11" s="123" t="e">
        <f>H11*$L$11</f>
        <v>#REF!</v>
      </c>
      <c r="J11" s="101">
        <v>0.4</v>
      </c>
      <c r="K11" s="123" t="e">
        <f>J11*$L$11</f>
        <v>#REF!</v>
      </c>
      <c r="L11" s="105" t="e">
        <f>#REF!+'CRON FIN - 3 MESES-REFORMA'!L11</f>
        <v>#REF!</v>
      </c>
      <c r="M11" s="106" t="e">
        <f>ROUND((G11+I11+#REF!+#REF!+#REF!+K11+#REF!+#REF!+#REF!+#REF!+#REF!+#REF!+#REF!+#REF!+#REF!+#REF!+#REF!+#REF!),2)</f>
        <v>#REF!</v>
      </c>
      <c r="N11" s="107" t="e">
        <f t="shared" si="0"/>
        <v>#REF!</v>
      </c>
      <c r="P11" s="108"/>
    </row>
    <row r="12" spans="1:16" ht="15" customHeight="1">
      <c r="A12" s="338"/>
      <c r="B12" s="343"/>
      <c r="C12" s="346"/>
      <c r="D12" s="322"/>
      <c r="E12" s="327"/>
      <c r="F12" s="125"/>
      <c r="G12" s="126"/>
      <c r="H12" s="125"/>
      <c r="I12" s="126"/>
      <c r="J12" s="125"/>
      <c r="K12" s="126"/>
      <c r="L12" s="105" t="e">
        <f>#REF!+'CRON FIN - 3 MESES-REFORMA'!L12</f>
        <v>#REF!</v>
      </c>
      <c r="M12" s="106"/>
      <c r="N12" s="107" t="e">
        <f t="shared" si="0"/>
        <v>#REF!</v>
      </c>
      <c r="P12" s="108"/>
    </row>
    <row r="13" spans="1:16" ht="15" customHeight="1">
      <c r="A13" s="338"/>
      <c r="B13" s="343"/>
      <c r="C13" s="346"/>
      <c r="D13" s="325" t="s">
        <v>746</v>
      </c>
      <c r="E13" s="326" t="s">
        <v>354</v>
      </c>
      <c r="F13" s="101">
        <v>0.25</v>
      </c>
      <c r="G13" s="113" t="e">
        <f>F13*$L$13</f>
        <v>#REF!</v>
      </c>
      <c r="H13" s="101">
        <v>0.35</v>
      </c>
      <c r="I13" s="113" t="e">
        <f>H13*$L$13</f>
        <v>#REF!</v>
      </c>
      <c r="J13" s="101">
        <v>0.4</v>
      </c>
      <c r="K13" s="115" t="e">
        <f>J13*$L$13</f>
        <v>#REF!</v>
      </c>
      <c r="L13" s="105" t="e">
        <f>#REF!+'CRON FIN - 3 MESES-REFORMA'!L13</f>
        <v>#REF!</v>
      </c>
      <c r="M13" s="106" t="e">
        <f>ROUND((G13+I13+#REF!+#REF!+#REF!+K13+#REF!+#REF!+#REF!+#REF!+#REF!+#REF!+#REF!+#REF!+#REF!+#REF!+#REF!+#REF!),2)</f>
        <v>#REF!</v>
      </c>
      <c r="N13" s="107" t="e">
        <f t="shared" si="0"/>
        <v>#REF!</v>
      </c>
      <c r="P13" s="108"/>
    </row>
    <row r="14" spans="1:16" ht="12" customHeight="1" thickBot="1">
      <c r="A14" s="338"/>
      <c r="B14" s="343"/>
      <c r="C14" s="346"/>
      <c r="D14" s="322"/>
      <c r="E14" s="327"/>
      <c r="F14" s="127"/>
      <c r="G14" s="128"/>
      <c r="H14" s="127"/>
      <c r="I14" s="128"/>
      <c r="J14" s="127"/>
      <c r="K14" s="129"/>
      <c r="L14" s="105" t="e">
        <f>#REF!+'CRON FIN - 3 MESES-REFORMA'!L14</f>
        <v>#REF!</v>
      </c>
      <c r="M14" s="106"/>
      <c r="N14" s="107" t="e">
        <f t="shared" si="0"/>
        <v>#REF!</v>
      </c>
      <c r="P14" s="108"/>
    </row>
    <row r="15" spans="1:16" ht="12.75" customHeight="1">
      <c r="A15" s="130"/>
      <c r="B15" s="131"/>
      <c r="C15" s="328" t="s">
        <v>288</v>
      </c>
      <c r="D15" s="132"/>
      <c r="E15" s="133"/>
      <c r="F15" s="134"/>
      <c r="G15" s="135"/>
      <c r="H15" s="134"/>
      <c r="I15" s="136"/>
      <c r="J15" s="134"/>
      <c r="K15" s="137"/>
      <c r="L15" s="138"/>
      <c r="M15" s="139"/>
      <c r="N15" s="138"/>
    </row>
    <row r="16" spans="1:16" ht="12.75" customHeight="1">
      <c r="A16" s="140"/>
      <c r="B16" s="141"/>
      <c r="C16" s="329"/>
      <c r="D16" s="132"/>
      <c r="E16" s="133"/>
      <c r="F16" s="134"/>
      <c r="G16" s="135"/>
      <c r="H16" s="134"/>
      <c r="I16" s="136"/>
      <c r="J16" s="134"/>
      <c r="K16" s="137"/>
      <c r="M16" s="139"/>
      <c r="N16" s="138"/>
    </row>
    <row r="17" spans="1:21" ht="12.75" customHeight="1">
      <c r="A17" s="140"/>
      <c r="B17" s="141"/>
      <c r="C17" s="329"/>
      <c r="D17" s="132"/>
      <c r="E17" s="133"/>
      <c r="F17" s="134"/>
      <c r="G17" s="135"/>
      <c r="H17" s="134"/>
      <c r="I17" s="136"/>
      <c r="J17" s="134"/>
      <c r="K17" s="137"/>
      <c r="L17" s="138"/>
      <c r="M17" s="138"/>
      <c r="N17" s="138"/>
    </row>
    <row r="18" spans="1:21" ht="12.75" customHeight="1">
      <c r="A18" s="140"/>
      <c r="B18" s="141"/>
      <c r="C18" s="329"/>
      <c r="D18" s="132"/>
      <c r="E18" s="133"/>
      <c r="F18" s="134"/>
      <c r="G18" s="135"/>
      <c r="H18" s="134"/>
      <c r="I18" s="136"/>
      <c r="J18" s="134"/>
      <c r="K18" s="137"/>
      <c r="L18" s="138"/>
      <c r="M18" s="138"/>
      <c r="N18" s="138"/>
    </row>
    <row r="19" spans="1:21" ht="12.75" customHeight="1">
      <c r="A19" s="140"/>
      <c r="B19" s="141"/>
      <c r="C19" s="329"/>
      <c r="D19" s="132"/>
      <c r="E19" s="133"/>
      <c r="F19" s="134"/>
      <c r="G19" s="135"/>
      <c r="H19" s="134"/>
      <c r="I19" s="136"/>
      <c r="J19" s="134"/>
      <c r="K19" s="137"/>
      <c r="L19" s="138"/>
      <c r="M19" s="138"/>
      <c r="N19" s="138"/>
    </row>
    <row r="20" spans="1:21" ht="12.75" customHeight="1">
      <c r="A20" s="140"/>
      <c r="B20" s="141"/>
      <c r="C20" s="329"/>
      <c r="D20" s="132"/>
      <c r="E20" s="133"/>
      <c r="F20" s="134"/>
      <c r="G20" s="135"/>
      <c r="H20" s="134"/>
      <c r="I20" s="136"/>
      <c r="J20" s="134"/>
      <c r="K20" s="137"/>
      <c r="L20" s="138"/>
      <c r="M20" s="138" t="s">
        <v>289</v>
      </c>
      <c r="N20" s="138"/>
    </row>
    <row r="21" spans="1:21" ht="12.75" customHeight="1">
      <c r="A21" s="140"/>
      <c r="B21" s="141"/>
      <c r="C21" s="329"/>
      <c r="D21" s="132"/>
      <c r="E21" s="133"/>
      <c r="F21" s="134"/>
      <c r="G21" s="135"/>
      <c r="H21" s="134"/>
      <c r="I21" s="135"/>
      <c r="J21" s="134"/>
      <c r="K21" s="137"/>
      <c r="L21" s="138"/>
      <c r="M21" s="138"/>
      <c r="N21" s="138"/>
    </row>
    <row r="22" spans="1:21" ht="12.75" customHeight="1" thickBot="1">
      <c r="A22" s="140"/>
      <c r="B22" s="141"/>
      <c r="C22" s="329"/>
      <c r="D22" s="142"/>
      <c r="E22" s="143"/>
      <c r="F22" s="144"/>
      <c r="G22" s="145"/>
      <c r="H22" s="144"/>
      <c r="I22" s="145"/>
      <c r="J22" s="144"/>
      <c r="K22" s="146"/>
      <c r="L22" s="138"/>
      <c r="M22" s="138"/>
      <c r="N22" s="138"/>
    </row>
    <row r="23" spans="1:21" ht="12.75" customHeight="1">
      <c r="A23" s="140"/>
      <c r="B23" s="141"/>
      <c r="C23" s="329"/>
      <c r="D23" s="147" t="s">
        <v>290</v>
      </c>
      <c r="E23" s="148"/>
      <c r="F23" s="149" t="e">
        <f>G23/$L$25</f>
        <v>#REF!</v>
      </c>
      <c r="G23" s="150" t="e">
        <f>G5+G7+G9+G11+G13+G3</f>
        <v>#REF!</v>
      </c>
      <c r="H23" s="149" t="e">
        <f>I23/$L$25</f>
        <v>#REF!</v>
      </c>
      <c r="I23" s="150" t="e">
        <f>I5+I7+I9+I11+I13+I3</f>
        <v>#REF!</v>
      </c>
      <c r="J23" s="149" t="e">
        <f>K23/$L$25</f>
        <v>#REF!</v>
      </c>
      <c r="K23" s="150" t="e">
        <f>K5+K7+K9+K11+K13+K3</f>
        <v>#REF!</v>
      </c>
      <c r="L23" s="138"/>
      <c r="M23" s="138"/>
      <c r="N23" s="138"/>
      <c r="O23" s="93" t="s">
        <v>291</v>
      </c>
    </row>
    <row r="24" spans="1:21" ht="12.75" customHeight="1">
      <c r="A24" s="140"/>
      <c r="B24" s="141"/>
      <c r="C24" s="329"/>
      <c r="D24" s="147" t="s">
        <v>292</v>
      </c>
      <c r="E24" s="151"/>
      <c r="F24" s="152" t="e">
        <f>G24/$L$25</f>
        <v>#REF!</v>
      </c>
      <c r="G24" s="153" t="e">
        <f>G23</f>
        <v>#REF!</v>
      </c>
      <c r="H24" s="152" t="e">
        <f>I24/$L$25</f>
        <v>#REF!</v>
      </c>
      <c r="I24" s="153" t="e">
        <f>I23+G24</f>
        <v>#REF!</v>
      </c>
      <c r="J24" s="152" t="e">
        <f>K24/$L$25</f>
        <v>#REF!</v>
      </c>
      <c r="K24" s="154" t="e">
        <f>K23+I24</f>
        <v>#REF!</v>
      </c>
      <c r="L24" s="138"/>
      <c r="M24" s="138"/>
      <c r="N24" s="138"/>
    </row>
    <row r="25" spans="1:21" ht="12.75" customHeight="1">
      <c r="A25" s="140"/>
      <c r="B25" s="141"/>
      <c r="C25" s="329"/>
      <c r="D25" s="147" t="s">
        <v>293</v>
      </c>
      <c r="E25" s="151"/>
      <c r="F25" s="155"/>
      <c r="G25" s="156" t="e">
        <f>G23</f>
        <v>#REF!</v>
      </c>
      <c r="H25" s="157"/>
      <c r="I25" s="158" t="e">
        <f>I23</f>
        <v>#REF!</v>
      </c>
      <c r="J25" s="157"/>
      <c r="K25" s="159" t="e">
        <f>K23</f>
        <v>#REF!</v>
      </c>
      <c r="L25" s="107" t="e">
        <f>SUM(L3:L14)</f>
        <v>#REF!</v>
      </c>
      <c r="M25" s="138"/>
      <c r="N25" s="138"/>
    </row>
    <row r="26" spans="1:21" ht="12.75" customHeight="1" thickBot="1">
      <c r="A26" s="140"/>
      <c r="B26" s="141"/>
      <c r="C26" s="329"/>
      <c r="D26" s="160" t="s">
        <v>294</v>
      </c>
      <c r="E26" s="161"/>
      <c r="F26" s="162"/>
      <c r="G26" s="163" t="e">
        <f>G24</f>
        <v>#REF!</v>
      </c>
      <c r="H26" s="164"/>
      <c r="I26" s="165" t="e">
        <f>I24</f>
        <v>#REF!</v>
      </c>
      <c r="J26" s="164"/>
      <c r="K26" s="166" t="e">
        <f>K24</f>
        <v>#REF!</v>
      </c>
      <c r="N26" s="138"/>
    </row>
    <row r="27" spans="1:21" ht="12.75" customHeight="1">
      <c r="A27" s="140"/>
      <c r="B27" s="141"/>
      <c r="C27" s="329"/>
      <c r="D27" s="167" t="s">
        <v>295</v>
      </c>
      <c r="E27" s="168" t="s">
        <v>296</v>
      </c>
      <c r="F27" s="169"/>
      <c r="G27" s="169"/>
      <c r="H27" s="169"/>
      <c r="I27" s="169"/>
      <c r="J27" s="170"/>
      <c r="K27" s="171"/>
      <c r="L27" s="172"/>
      <c r="M27" s="172"/>
      <c r="N27" s="172" t="s">
        <v>297</v>
      </c>
      <c r="O27" s="172"/>
      <c r="P27" s="173"/>
      <c r="Q27" s="173"/>
      <c r="R27" s="173"/>
      <c r="S27" s="173"/>
      <c r="T27" s="173"/>
      <c r="U27" s="174"/>
    </row>
    <row r="28" spans="1:21" ht="12.75" customHeight="1">
      <c r="A28" s="140"/>
      <c r="B28" s="141"/>
      <c r="C28" s="329"/>
      <c r="D28" s="175"/>
      <c r="E28" s="168" t="s">
        <v>298</v>
      </c>
      <c r="F28" s="169"/>
      <c r="G28" s="169"/>
      <c r="H28" s="169"/>
      <c r="I28" s="169"/>
      <c r="J28" s="176"/>
      <c r="K28" s="171"/>
      <c r="L28" s="172"/>
      <c r="M28" s="172"/>
      <c r="N28" s="172"/>
      <c r="O28" s="172"/>
      <c r="P28" s="177"/>
      <c r="Q28" s="177"/>
      <c r="R28" s="177"/>
      <c r="S28" s="177"/>
      <c r="T28" s="178"/>
      <c r="U28" s="174"/>
    </row>
    <row r="29" spans="1:21" ht="12.75" customHeight="1">
      <c r="A29" s="331"/>
      <c r="B29" s="332"/>
      <c r="C29" s="329"/>
      <c r="D29" s="175"/>
      <c r="E29" s="168" t="s">
        <v>299</v>
      </c>
      <c r="F29" s="169"/>
      <c r="G29" s="169"/>
      <c r="H29" s="169"/>
      <c r="I29" s="169"/>
      <c r="J29" s="176"/>
      <c r="K29" s="171"/>
      <c r="L29" s="172"/>
      <c r="M29" s="172"/>
      <c r="N29" s="172"/>
      <c r="O29" s="172"/>
      <c r="P29" s="177"/>
      <c r="Q29" s="177"/>
      <c r="R29" s="177"/>
      <c r="S29" s="177"/>
      <c r="T29" s="178"/>
      <c r="U29" s="174"/>
    </row>
    <row r="30" spans="1:21" ht="15" customHeight="1">
      <c r="A30" s="331"/>
      <c r="B30" s="332"/>
      <c r="C30" s="329"/>
      <c r="D30" s="167"/>
      <c r="E30" s="168" t="s">
        <v>300</v>
      </c>
      <c r="F30" s="169"/>
      <c r="G30" s="169"/>
      <c r="H30" s="169"/>
      <c r="I30" s="169"/>
      <c r="J30" s="170"/>
      <c r="K30" s="171"/>
      <c r="L30" s="172"/>
      <c r="M30" s="172"/>
      <c r="N30" s="172" t="s">
        <v>301</v>
      </c>
      <c r="O30" s="172" t="s">
        <v>302</v>
      </c>
      <c r="P30" s="173"/>
      <c r="Q30" s="173"/>
      <c r="R30" s="173"/>
      <c r="S30" s="173"/>
      <c r="T30" s="173"/>
      <c r="U30" s="174"/>
    </row>
    <row r="31" spans="1:21" ht="15" customHeight="1">
      <c r="A31" s="331"/>
      <c r="B31" s="332"/>
      <c r="C31" s="329"/>
      <c r="D31" s="175"/>
      <c r="E31" s="168" t="s">
        <v>303</v>
      </c>
      <c r="F31" s="169"/>
      <c r="G31" s="169"/>
      <c r="H31" s="169"/>
      <c r="I31" s="169"/>
      <c r="J31" s="176"/>
      <c r="K31" s="171"/>
      <c r="L31" s="172"/>
      <c r="M31" s="172"/>
      <c r="N31" s="172">
        <f>100/10</f>
        <v>10</v>
      </c>
      <c r="O31" s="172"/>
      <c r="P31" s="177"/>
      <c r="Q31" s="177"/>
      <c r="R31" s="177"/>
      <c r="S31" s="177"/>
      <c r="T31" s="178"/>
      <c r="U31" s="174"/>
    </row>
    <row r="32" spans="1:21" ht="15.75" customHeight="1" thickBot="1">
      <c r="A32" s="333"/>
      <c r="B32" s="334"/>
      <c r="C32" s="330"/>
      <c r="D32" s="179"/>
      <c r="E32" s="180"/>
      <c r="F32" s="181"/>
      <c r="G32" s="181"/>
      <c r="H32" s="181"/>
      <c r="I32" s="181"/>
      <c r="J32" s="182"/>
      <c r="K32" s="183"/>
      <c r="L32" s="184"/>
      <c r="M32" s="184"/>
      <c r="N32" s="172" t="s">
        <v>304</v>
      </c>
      <c r="O32" s="184"/>
      <c r="P32" s="185"/>
      <c r="Q32" s="185"/>
      <c r="R32" s="185"/>
      <c r="S32" s="185"/>
      <c r="T32" s="178"/>
      <c r="U32" s="174"/>
    </row>
  </sheetData>
  <mergeCells count="21">
    <mergeCell ref="D13:D14"/>
    <mergeCell ref="E13:E14"/>
    <mergeCell ref="C15:C32"/>
    <mergeCell ref="A29:B32"/>
    <mergeCell ref="E5:E6"/>
    <mergeCell ref="D7:D8"/>
    <mergeCell ref="E7:E8"/>
    <mergeCell ref="D9:D10"/>
    <mergeCell ref="E9:E10"/>
    <mergeCell ref="D11:D12"/>
    <mergeCell ref="E11:E12"/>
    <mergeCell ref="A1:A14"/>
    <mergeCell ref="D1:D2"/>
    <mergeCell ref="B5:B14"/>
    <mergeCell ref="C5:C14"/>
    <mergeCell ref="D5:D6"/>
    <mergeCell ref="F1:G1"/>
    <mergeCell ref="H1:I1"/>
    <mergeCell ref="J1:K1"/>
    <mergeCell ref="D3:D4"/>
    <mergeCell ref="E3:E4"/>
  </mergeCells>
  <printOptions horizontalCentered="1"/>
  <pageMargins left="0.19685039370078741" right="0.19685039370078741" top="0.78740157480314965" bottom="0.35433070866141736" header="0.23622047244094491" footer="0.47244094488188981"/>
  <pageSetup paperSize="9" firstPageNumber="26" orientation="landscape" useFirstPageNumber="1" horizontalDpi="300" verticalDpi="300" r:id="rId1"/>
  <headerFooter alignWithMargins="0"/>
  <rowBreaks count="1" manualBreakCount="1">
    <brk id="50" max="6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670"/>
  <sheetViews>
    <sheetView topLeftCell="A644" workbookViewId="0">
      <selection activeCell="H671" sqref="H671"/>
    </sheetView>
  </sheetViews>
  <sheetFormatPr defaultRowHeight="15"/>
  <cols>
    <col min="1" max="1" width="12.140625" style="210" bestFit="1" customWidth="1"/>
    <col min="2" max="7" width="12.5703125" style="210" customWidth="1"/>
    <col min="8" max="8" width="9.85546875" style="210" customWidth="1"/>
  </cols>
  <sheetData>
    <row r="1" spans="1:8">
      <c r="A1" s="379"/>
      <c r="B1" s="381" t="s">
        <v>484</v>
      </c>
      <c r="C1" s="381"/>
      <c r="D1" s="381"/>
      <c r="E1" s="381"/>
      <c r="F1" s="381"/>
      <c r="G1" s="381"/>
      <c r="H1" s="382" t="s">
        <v>485</v>
      </c>
    </row>
    <row r="2" spans="1:8">
      <c r="A2" s="380"/>
      <c r="B2" s="384" t="s">
        <v>486</v>
      </c>
      <c r="C2" s="384"/>
      <c r="D2" s="384"/>
      <c r="E2" s="384"/>
      <c r="F2" s="384"/>
      <c r="G2" s="384"/>
      <c r="H2" s="383"/>
    </row>
    <row r="3" spans="1:8">
      <c r="A3" s="257" t="s">
        <v>487</v>
      </c>
      <c r="B3" s="393" t="s">
        <v>488</v>
      </c>
      <c r="C3" s="394"/>
      <c r="D3" s="394"/>
      <c r="E3" s="394"/>
      <c r="F3" s="394"/>
      <c r="G3" s="395"/>
      <c r="H3" s="257">
        <v>32</v>
      </c>
    </row>
    <row r="4" spans="1:8">
      <c r="A4" s="257" t="s">
        <v>489</v>
      </c>
      <c r="B4" s="385" t="s">
        <v>490</v>
      </c>
      <c r="C4" s="388"/>
      <c r="D4" s="388"/>
      <c r="E4" s="388"/>
      <c r="F4" s="388"/>
      <c r="G4" s="389"/>
      <c r="H4" s="257">
        <v>54</v>
      </c>
    </row>
    <row r="5" spans="1:8">
      <c r="A5" s="257"/>
      <c r="B5" s="385"/>
      <c r="C5" s="386"/>
      <c r="D5" s="386"/>
      <c r="E5" s="386"/>
      <c r="F5" s="386"/>
      <c r="G5" s="387"/>
      <c r="H5" s="257"/>
    </row>
    <row r="6" spans="1:8">
      <c r="A6" s="257"/>
      <c r="B6" s="381" t="s">
        <v>491</v>
      </c>
      <c r="C6" s="381"/>
      <c r="D6" s="381"/>
      <c r="E6" s="381"/>
      <c r="F6" s="381"/>
      <c r="G6" s="381"/>
      <c r="H6" s="258">
        <v>32</v>
      </c>
    </row>
    <row r="8" spans="1:8">
      <c r="A8" s="379"/>
      <c r="B8" s="381" t="s">
        <v>392</v>
      </c>
      <c r="C8" s="381"/>
      <c r="D8" s="381"/>
      <c r="E8" s="381"/>
      <c r="F8" s="381"/>
      <c r="G8" s="381"/>
      <c r="H8" s="382" t="s">
        <v>485</v>
      </c>
    </row>
    <row r="9" spans="1:8">
      <c r="A9" s="380"/>
      <c r="B9" s="384" t="s">
        <v>492</v>
      </c>
      <c r="C9" s="384"/>
      <c r="D9" s="384"/>
      <c r="E9" s="384"/>
      <c r="F9" s="384"/>
      <c r="G9" s="384"/>
      <c r="H9" s="383"/>
    </row>
    <row r="10" spans="1:8">
      <c r="A10" s="257" t="s">
        <v>493</v>
      </c>
      <c r="B10" s="385" t="s">
        <v>494</v>
      </c>
      <c r="C10" s="386"/>
      <c r="D10" s="386"/>
      <c r="E10" s="386"/>
      <c r="F10" s="386"/>
      <c r="G10" s="387"/>
      <c r="H10" s="257">
        <v>0.57999999999999996</v>
      </c>
    </row>
    <row r="11" spans="1:8">
      <c r="A11" s="257"/>
      <c r="B11" s="385"/>
      <c r="C11" s="386"/>
      <c r="D11" s="386"/>
      <c r="E11" s="386"/>
      <c r="F11" s="386"/>
      <c r="G11" s="387"/>
      <c r="H11" s="257"/>
    </row>
    <row r="12" spans="1:8">
      <c r="A12" s="257"/>
      <c r="B12" s="385"/>
      <c r="C12" s="386"/>
      <c r="D12" s="386"/>
      <c r="E12" s="386"/>
      <c r="F12" s="386"/>
      <c r="G12" s="387"/>
      <c r="H12" s="257"/>
    </row>
    <row r="13" spans="1:8">
      <c r="A13" s="257"/>
      <c r="B13" s="381" t="s">
        <v>491</v>
      </c>
      <c r="C13" s="381"/>
      <c r="D13" s="381"/>
      <c r="E13" s="381"/>
      <c r="F13" s="381"/>
      <c r="G13" s="381"/>
      <c r="H13" s="258">
        <f>(H10+H11+H12)/1</f>
        <v>0.57999999999999996</v>
      </c>
    </row>
    <row r="15" spans="1:8">
      <c r="A15" s="379"/>
      <c r="B15" s="381" t="s">
        <v>397</v>
      </c>
      <c r="C15" s="381"/>
      <c r="D15" s="381"/>
      <c r="E15" s="381"/>
      <c r="F15" s="381"/>
      <c r="G15" s="381"/>
      <c r="H15" s="382" t="s">
        <v>485</v>
      </c>
    </row>
    <row r="16" spans="1:8">
      <c r="A16" s="380"/>
      <c r="B16" s="384" t="s">
        <v>495</v>
      </c>
      <c r="C16" s="384"/>
      <c r="D16" s="384"/>
      <c r="E16" s="384"/>
      <c r="F16" s="384"/>
      <c r="G16" s="384"/>
      <c r="H16" s="383"/>
    </row>
    <row r="17" spans="1:8">
      <c r="A17" s="257" t="s">
        <v>493</v>
      </c>
      <c r="B17" s="385" t="s">
        <v>494</v>
      </c>
      <c r="C17" s="386"/>
      <c r="D17" s="386"/>
      <c r="E17" s="386"/>
      <c r="F17" s="386"/>
      <c r="G17" s="387"/>
      <c r="H17" s="257">
        <v>5.9</v>
      </c>
    </row>
    <row r="18" spans="1:8">
      <c r="A18" s="257" t="s">
        <v>489</v>
      </c>
      <c r="B18" s="385" t="s">
        <v>490</v>
      </c>
      <c r="C18" s="388"/>
      <c r="D18" s="388"/>
      <c r="E18" s="388"/>
      <c r="F18" s="388"/>
      <c r="G18" s="389"/>
      <c r="H18" s="257">
        <v>5.5</v>
      </c>
    </row>
    <row r="19" spans="1:8">
      <c r="A19" s="257"/>
      <c r="B19" s="385"/>
      <c r="C19" s="386"/>
      <c r="D19" s="386"/>
      <c r="E19" s="386"/>
      <c r="F19" s="386"/>
      <c r="G19" s="387"/>
      <c r="H19" s="257"/>
    </row>
    <row r="20" spans="1:8">
      <c r="A20" s="257"/>
      <c r="B20" s="381" t="s">
        <v>491</v>
      </c>
      <c r="C20" s="381"/>
      <c r="D20" s="381"/>
      <c r="E20" s="381"/>
      <c r="F20" s="381"/>
      <c r="G20" s="381"/>
      <c r="H20" s="258">
        <v>5.5</v>
      </c>
    </row>
    <row r="22" spans="1:8">
      <c r="A22" s="379"/>
      <c r="B22" s="381" t="s">
        <v>451</v>
      </c>
      <c r="C22" s="381"/>
      <c r="D22" s="381"/>
      <c r="E22" s="381"/>
      <c r="F22" s="381"/>
      <c r="G22" s="381"/>
      <c r="H22" s="382" t="s">
        <v>496</v>
      </c>
    </row>
    <row r="23" spans="1:8">
      <c r="A23" s="380"/>
      <c r="B23" s="384" t="s">
        <v>452</v>
      </c>
      <c r="C23" s="384"/>
      <c r="D23" s="384"/>
      <c r="E23" s="384"/>
      <c r="F23" s="384"/>
      <c r="G23" s="384"/>
      <c r="H23" s="383"/>
    </row>
    <row r="24" spans="1:8">
      <c r="A24" s="257" t="s">
        <v>487</v>
      </c>
      <c r="B24" s="393" t="s">
        <v>488</v>
      </c>
      <c r="C24" s="394"/>
      <c r="D24" s="394"/>
      <c r="E24" s="394"/>
      <c r="F24" s="394"/>
      <c r="G24" s="395"/>
      <c r="H24" s="257">
        <v>450</v>
      </c>
    </row>
    <row r="25" spans="1:8">
      <c r="A25" s="257" t="s">
        <v>489</v>
      </c>
      <c r="B25" s="385" t="s">
        <v>490</v>
      </c>
      <c r="C25" s="388"/>
      <c r="D25" s="388"/>
      <c r="E25" s="388"/>
      <c r="F25" s="388"/>
      <c r="G25" s="389"/>
      <c r="H25" s="257">
        <v>350</v>
      </c>
    </row>
    <row r="26" spans="1:8">
      <c r="A26" s="257"/>
      <c r="B26" s="385"/>
      <c r="C26" s="386"/>
      <c r="D26" s="386"/>
      <c r="E26" s="386"/>
      <c r="F26" s="386"/>
      <c r="G26" s="387"/>
      <c r="H26" s="257"/>
    </row>
    <row r="27" spans="1:8">
      <c r="A27" s="257"/>
      <c r="B27" s="381" t="s">
        <v>491</v>
      </c>
      <c r="C27" s="381"/>
      <c r="D27" s="381"/>
      <c r="E27" s="381"/>
      <c r="F27" s="381"/>
      <c r="G27" s="381"/>
      <c r="H27" s="258">
        <v>350</v>
      </c>
    </row>
    <row r="29" spans="1:8">
      <c r="A29" s="379"/>
      <c r="B29" s="381" t="s">
        <v>497</v>
      </c>
      <c r="C29" s="381"/>
      <c r="D29" s="381"/>
      <c r="E29" s="381"/>
      <c r="F29" s="381"/>
      <c r="G29" s="381"/>
      <c r="H29" s="382" t="s">
        <v>496</v>
      </c>
    </row>
    <row r="30" spans="1:8">
      <c r="A30" s="380"/>
      <c r="B30" s="384" t="s">
        <v>498</v>
      </c>
      <c r="C30" s="384"/>
      <c r="D30" s="384"/>
      <c r="E30" s="384"/>
      <c r="F30" s="384"/>
      <c r="G30" s="384"/>
      <c r="H30" s="383"/>
    </row>
    <row r="31" spans="1:8">
      <c r="A31" s="257" t="s">
        <v>493</v>
      </c>
      <c r="B31" s="385" t="s">
        <v>494</v>
      </c>
      <c r="C31" s="386"/>
      <c r="D31" s="386"/>
      <c r="E31" s="386"/>
      <c r="F31" s="386"/>
      <c r="G31" s="387"/>
      <c r="H31" s="257">
        <v>187</v>
      </c>
    </row>
    <row r="32" spans="1:8">
      <c r="A32" s="257" t="s">
        <v>487</v>
      </c>
      <c r="B32" s="393" t="s">
        <v>488</v>
      </c>
      <c r="C32" s="394"/>
      <c r="D32" s="394"/>
      <c r="E32" s="394"/>
      <c r="F32" s="394"/>
      <c r="G32" s="395"/>
      <c r="H32" s="257">
        <v>210</v>
      </c>
    </row>
    <row r="33" spans="1:8">
      <c r="A33" s="257" t="s">
        <v>489</v>
      </c>
      <c r="B33" s="385" t="s">
        <v>490</v>
      </c>
      <c r="C33" s="388"/>
      <c r="D33" s="388"/>
      <c r="E33" s="388"/>
      <c r="F33" s="388"/>
      <c r="G33" s="389"/>
      <c r="H33" s="257">
        <v>210</v>
      </c>
    </row>
    <row r="34" spans="1:8">
      <c r="A34" s="257"/>
      <c r="B34" s="381" t="s">
        <v>491</v>
      </c>
      <c r="C34" s="381"/>
      <c r="D34" s="381"/>
      <c r="E34" s="381"/>
      <c r="F34" s="381"/>
      <c r="G34" s="381"/>
      <c r="H34" s="258">
        <v>187</v>
      </c>
    </row>
    <row r="36" spans="1:8">
      <c r="A36" s="396"/>
      <c r="B36" s="378" t="s">
        <v>447</v>
      </c>
      <c r="C36" s="378"/>
      <c r="D36" s="378"/>
      <c r="E36" s="378"/>
      <c r="F36" s="378"/>
      <c r="G36" s="378"/>
      <c r="H36" s="367" t="s">
        <v>496</v>
      </c>
    </row>
    <row r="37" spans="1:8">
      <c r="A37" s="397"/>
      <c r="B37" s="398" t="s">
        <v>448</v>
      </c>
      <c r="C37" s="398"/>
      <c r="D37" s="398"/>
      <c r="E37" s="398"/>
      <c r="F37" s="398"/>
      <c r="G37" s="398"/>
      <c r="H37" s="368"/>
    </row>
    <row r="38" spans="1:8">
      <c r="A38" s="255" t="s">
        <v>487</v>
      </c>
      <c r="B38" s="369" t="s">
        <v>488</v>
      </c>
      <c r="C38" s="370"/>
      <c r="D38" s="370"/>
      <c r="E38" s="370"/>
      <c r="F38" s="370"/>
      <c r="G38" s="371"/>
      <c r="H38" s="260">
        <v>15</v>
      </c>
    </row>
    <row r="39" spans="1:8">
      <c r="A39" s="255" t="s">
        <v>489</v>
      </c>
      <c r="B39" s="372" t="s">
        <v>490</v>
      </c>
      <c r="C39" s="373"/>
      <c r="D39" s="373"/>
      <c r="E39" s="373"/>
      <c r="F39" s="373"/>
      <c r="G39" s="374"/>
      <c r="H39" s="255">
        <v>12.9</v>
      </c>
    </row>
    <row r="40" spans="1:8">
      <c r="A40" s="255"/>
      <c r="B40" s="375"/>
      <c r="C40" s="376"/>
      <c r="D40" s="376"/>
      <c r="E40" s="376"/>
      <c r="F40" s="376"/>
      <c r="G40" s="377"/>
      <c r="H40" s="255"/>
    </row>
    <row r="41" spans="1:8">
      <c r="A41" s="255"/>
      <c r="B41" s="378" t="s">
        <v>491</v>
      </c>
      <c r="C41" s="378"/>
      <c r="D41" s="378"/>
      <c r="E41" s="378"/>
      <c r="F41" s="378"/>
      <c r="G41" s="378"/>
      <c r="H41" s="256">
        <v>12.9</v>
      </c>
    </row>
    <row r="43" spans="1:8">
      <c r="A43" s="379"/>
      <c r="B43" s="381" t="s">
        <v>499</v>
      </c>
      <c r="C43" s="381"/>
      <c r="D43" s="381"/>
      <c r="E43" s="381"/>
      <c r="F43" s="381"/>
      <c r="G43" s="381"/>
      <c r="H43" s="382" t="s">
        <v>496</v>
      </c>
    </row>
    <row r="44" spans="1:8">
      <c r="A44" s="380"/>
      <c r="B44" s="384" t="s">
        <v>500</v>
      </c>
      <c r="C44" s="384"/>
      <c r="D44" s="384"/>
      <c r="E44" s="384"/>
      <c r="F44" s="384"/>
      <c r="G44" s="384"/>
      <c r="H44" s="383"/>
    </row>
    <row r="45" spans="1:8">
      <c r="A45" s="257" t="s">
        <v>487</v>
      </c>
      <c r="B45" s="393" t="s">
        <v>488</v>
      </c>
      <c r="C45" s="394"/>
      <c r="D45" s="394"/>
      <c r="E45" s="394"/>
      <c r="F45" s="394"/>
      <c r="G45" s="395"/>
      <c r="H45" s="259">
        <v>110</v>
      </c>
    </row>
    <row r="46" spans="1:8">
      <c r="A46" s="257" t="s">
        <v>489</v>
      </c>
      <c r="B46" s="385" t="s">
        <v>490</v>
      </c>
      <c r="C46" s="388"/>
      <c r="D46" s="388"/>
      <c r="E46" s="388"/>
      <c r="F46" s="388"/>
      <c r="G46" s="389"/>
      <c r="H46" s="257">
        <v>250</v>
      </c>
    </row>
    <row r="47" spans="1:8">
      <c r="A47" s="257" t="s">
        <v>493</v>
      </c>
      <c r="B47" s="385" t="s">
        <v>494</v>
      </c>
      <c r="C47" s="386"/>
      <c r="D47" s="386"/>
      <c r="E47" s="386"/>
      <c r="F47" s="386"/>
      <c r="G47" s="387"/>
      <c r="H47" s="257">
        <v>483.9</v>
      </c>
    </row>
    <row r="48" spans="1:8">
      <c r="A48" s="257"/>
      <c r="B48" s="381" t="s">
        <v>491</v>
      </c>
      <c r="C48" s="381"/>
      <c r="D48" s="381"/>
      <c r="E48" s="381"/>
      <c r="F48" s="381"/>
      <c r="G48" s="381"/>
      <c r="H48" s="258">
        <v>110</v>
      </c>
    </row>
    <row r="50" spans="1:8">
      <c r="A50" s="379"/>
      <c r="B50" s="381" t="s">
        <v>501</v>
      </c>
      <c r="C50" s="381"/>
      <c r="D50" s="381"/>
      <c r="E50" s="381"/>
      <c r="F50" s="381"/>
      <c r="G50" s="381"/>
      <c r="H50" s="382" t="s">
        <v>496</v>
      </c>
    </row>
    <row r="51" spans="1:8">
      <c r="A51" s="380"/>
      <c r="B51" s="384" t="s">
        <v>502</v>
      </c>
      <c r="C51" s="384"/>
      <c r="D51" s="384"/>
      <c r="E51" s="384"/>
      <c r="F51" s="384"/>
      <c r="G51" s="384"/>
      <c r="H51" s="383"/>
    </row>
    <row r="52" spans="1:8">
      <c r="A52" s="257" t="s">
        <v>503</v>
      </c>
      <c r="B52" s="402" t="s">
        <v>504</v>
      </c>
      <c r="C52" s="403"/>
      <c r="D52" s="403"/>
      <c r="E52" s="403"/>
      <c r="F52" s="403"/>
      <c r="G52" s="404"/>
      <c r="H52" s="259">
        <v>3248.75</v>
      </c>
    </row>
    <row r="53" spans="1:8">
      <c r="A53" s="257"/>
      <c r="B53" s="385"/>
      <c r="C53" s="388"/>
      <c r="D53" s="388"/>
      <c r="E53" s="388"/>
      <c r="F53" s="388"/>
      <c r="G53" s="389"/>
      <c r="H53" s="257"/>
    </row>
    <row r="54" spans="1:8">
      <c r="A54" s="257"/>
      <c r="B54" s="385"/>
      <c r="C54" s="386"/>
      <c r="D54" s="386"/>
      <c r="E54" s="386"/>
      <c r="F54" s="386"/>
      <c r="G54" s="387"/>
      <c r="H54" s="257"/>
    </row>
    <row r="55" spans="1:8">
      <c r="A55" s="257"/>
      <c r="B55" s="381" t="s">
        <v>491</v>
      </c>
      <c r="C55" s="381"/>
      <c r="D55" s="381"/>
      <c r="E55" s="381"/>
      <c r="F55" s="381"/>
      <c r="G55" s="381"/>
      <c r="H55" s="258">
        <v>3248.75</v>
      </c>
    </row>
    <row r="59" spans="1:8">
      <c r="A59" s="379"/>
      <c r="B59" s="381" t="s">
        <v>505</v>
      </c>
      <c r="C59" s="381"/>
      <c r="D59" s="381"/>
      <c r="E59" s="381"/>
      <c r="F59" s="381"/>
      <c r="G59" s="381"/>
      <c r="H59" s="382" t="s">
        <v>496</v>
      </c>
    </row>
    <row r="60" spans="1:8">
      <c r="A60" s="380"/>
      <c r="B60" s="390" t="s">
        <v>506</v>
      </c>
      <c r="C60" s="391"/>
      <c r="D60" s="391"/>
      <c r="E60" s="391"/>
      <c r="F60" s="391"/>
      <c r="G60" s="392"/>
      <c r="H60" s="383"/>
    </row>
    <row r="61" spans="1:8">
      <c r="A61" s="257" t="s">
        <v>493</v>
      </c>
      <c r="B61" s="385" t="s">
        <v>494</v>
      </c>
      <c r="C61" s="386"/>
      <c r="D61" s="386"/>
      <c r="E61" s="386"/>
      <c r="F61" s="386"/>
      <c r="G61" s="387"/>
      <c r="H61" s="257">
        <v>12.9</v>
      </c>
    </row>
    <row r="62" spans="1:8">
      <c r="A62" s="257"/>
      <c r="B62" s="385"/>
      <c r="C62" s="388"/>
      <c r="D62" s="388"/>
      <c r="E62" s="388"/>
      <c r="F62" s="388"/>
      <c r="G62" s="389"/>
      <c r="H62" s="257"/>
    </row>
    <row r="63" spans="1:8">
      <c r="A63" s="257"/>
      <c r="B63" s="385"/>
      <c r="C63" s="388"/>
      <c r="D63" s="388"/>
      <c r="E63" s="388"/>
      <c r="F63" s="388"/>
      <c r="G63" s="389"/>
      <c r="H63" s="257"/>
    </row>
    <row r="64" spans="1:8">
      <c r="A64" s="257"/>
      <c r="B64" s="399" t="s">
        <v>491</v>
      </c>
      <c r="C64" s="400"/>
      <c r="D64" s="400"/>
      <c r="E64" s="400"/>
      <c r="F64" s="400"/>
      <c r="G64" s="401"/>
      <c r="H64" s="258">
        <f>(H61+H62+H63)/1</f>
        <v>12.9</v>
      </c>
    </row>
    <row r="66" spans="1:8">
      <c r="A66" s="379"/>
      <c r="B66" s="381" t="s">
        <v>507</v>
      </c>
      <c r="C66" s="381"/>
      <c r="D66" s="381"/>
      <c r="E66" s="381"/>
      <c r="F66" s="381"/>
      <c r="G66" s="381"/>
      <c r="H66" s="382" t="s">
        <v>496</v>
      </c>
    </row>
    <row r="67" spans="1:8">
      <c r="A67" s="380"/>
      <c r="B67" s="384" t="s">
        <v>508</v>
      </c>
      <c r="C67" s="384"/>
      <c r="D67" s="384"/>
      <c r="E67" s="384"/>
      <c r="F67" s="384"/>
      <c r="G67" s="384"/>
      <c r="H67" s="383"/>
    </row>
    <row r="68" spans="1:8">
      <c r="A68" s="257" t="s">
        <v>493</v>
      </c>
      <c r="B68" s="402" t="s">
        <v>509</v>
      </c>
      <c r="C68" s="408"/>
      <c r="D68" s="408"/>
      <c r="E68" s="408"/>
      <c r="F68" s="408"/>
      <c r="G68" s="409"/>
      <c r="H68" s="257">
        <v>60</v>
      </c>
    </row>
    <row r="69" spans="1:8">
      <c r="A69" s="257"/>
      <c r="B69" s="385"/>
      <c r="C69" s="388"/>
      <c r="D69" s="388"/>
      <c r="E69" s="388"/>
      <c r="F69" s="388"/>
      <c r="G69" s="389"/>
      <c r="H69" s="257"/>
    </row>
    <row r="70" spans="1:8">
      <c r="A70" s="257"/>
      <c r="B70" s="385"/>
      <c r="C70" s="388"/>
      <c r="D70" s="388"/>
      <c r="E70" s="388"/>
      <c r="F70" s="388"/>
      <c r="G70" s="389"/>
      <c r="H70" s="257"/>
    </row>
    <row r="71" spans="1:8">
      <c r="A71" s="257"/>
      <c r="B71" s="399" t="s">
        <v>491</v>
      </c>
      <c r="C71" s="400"/>
      <c r="D71" s="400"/>
      <c r="E71" s="400"/>
      <c r="F71" s="400"/>
      <c r="G71" s="401"/>
      <c r="H71" s="258">
        <v>60</v>
      </c>
    </row>
    <row r="73" spans="1:8">
      <c r="A73" s="379"/>
      <c r="B73" s="381" t="s">
        <v>510</v>
      </c>
      <c r="C73" s="381"/>
      <c r="D73" s="381"/>
      <c r="E73" s="381"/>
      <c r="F73" s="381"/>
      <c r="G73" s="381"/>
      <c r="H73" s="382" t="s">
        <v>496</v>
      </c>
    </row>
    <row r="74" spans="1:8">
      <c r="A74" s="380"/>
      <c r="B74" s="384" t="s">
        <v>511</v>
      </c>
      <c r="C74" s="384"/>
      <c r="D74" s="384"/>
      <c r="E74" s="384"/>
      <c r="F74" s="384"/>
      <c r="G74" s="384"/>
      <c r="H74" s="383"/>
    </row>
    <row r="75" spans="1:8">
      <c r="A75" s="257" t="s">
        <v>487</v>
      </c>
      <c r="B75" s="402" t="s">
        <v>512</v>
      </c>
      <c r="C75" s="408"/>
      <c r="D75" s="408"/>
      <c r="E75" s="408"/>
      <c r="F75" s="408"/>
      <c r="G75" s="409"/>
      <c r="H75" s="257">
        <v>617.35</v>
      </c>
    </row>
    <row r="76" spans="1:8">
      <c r="A76" s="257" t="s">
        <v>489</v>
      </c>
      <c r="B76" s="402" t="s">
        <v>513</v>
      </c>
      <c r="C76" s="408"/>
      <c r="D76" s="408"/>
      <c r="E76" s="408"/>
      <c r="F76" s="408"/>
      <c r="G76" s="409"/>
      <c r="H76" s="257">
        <v>674.82</v>
      </c>
    </row>
    <row r="77" spans="1:8">
      <c r="A77" s="257"/>
      <c r="B77" s="385"/>
      <c r="C77" s="388"/>
      <c r="D77" s="388"/>
      <c r="E77" s="388"/>
      <c r="F77" s="388"/>
      <c r="G77" s="389"/>
      <c r="H77" s="257"/>
    </row>
    <row r="78" spans="1:8">
      <c r="A78" s="257"/>
      <c r="B78" s="399" t="s">
        <v>491</v>
      </c>
      <c r="C78" s="400"/>
      <c r="D78" s="400"/>
      <c r="E78" s="400"/>
      <c r="F78" s="400"/>
      <c r="G78" s="401"/>
      <c r="H78" s="258">
        <v>617.35</v>
      </c>
    </row>
    <row r="81" spans="1:8">
      <c r="A81" s="396"/>
      <c r="B81" s="405" t="s">
        <v>453</v>
      </c>
      <c r="C81" s="406"/>
      <c r="D81" s="406"/>
      <c r="E81" s="406"/>
      <c r="F81" s="406"/>
      <c r="G81" s="407"/>
      <c r="H81" s="367" t="s">
        <v>496</v>
      </c>
    </row>
    <row r="82" spans="1:8">
      <c r="A82" s="397"/>
      <c r="B82" s="410" t="s">
        <v>454</v>
      </c>
      <c r="C82" s="411"/>
      <c r="D82" s="411"/>
      <c r="E82" s="411"/>
      <c r="F82" s="411"/>
      <c r="G82" s="412"/>
      <c r="H82" s="368"/>
    </row>
    <row r="83" spans="1:8">
      <c r="A83" s="255" t="s">
        <v>514</v>
      </c>
      <c r="B83" s="372" t="s">
        <v>490</v>
      </c>
      <c r="C83" s="373"/>
      <c r="D83" s="373"/>
      <c r="E83" s="373"/>
      <c r="F83" s="373"/>
      <c r="G83" s="374"/>
      <c r="H83" s="255">
        <v>85</v>
      </c>
    </row>
    <row r="84" spans="1:8">
      <c r="A84" s="255"/>
      <c r="B84" s="372"/>
      <c r="C84" s="373"/>
      <c r="D84" s="373"/>
      <c r="E84" s="373"/>
      <c r="F84" s="373"/>
      <c r="G84" s="374"/>
      <c r="H84" s="255"/>
    </row>
    <row r="85" spans="1:8">
      <c r="A85" s="255"/>
      <c r="B85" s="372"/>
      <c r="C85" s="373"/>
      <c r="D85" s="373"/>
      <c r="E85" s="373"/>
      <c r="F85" s="373"/>
      <c r="G85" s="374"/>
      <c r="H85" s="255"/>
    </row>
    <row r="86" spans="1:8">
      <c r="A86" s="255"/>
      <c r="B86" s="405" t="s">
        <v>491</v>
      </c>
      <c r="C86" s="406"/>
      <c r="D86" s="406"/>
      <c r="E86" s="406"/>
      <c r="F86" s="406"/>
      <c r="G86" s="407"/>
      <c r="H86" s="256">
        <f>(H83+H84+H85)/1</f>
        <v>85</v>
      </c>
    </row>
    <row r="88" spans="1:8">
      <c r="A88" s="396"/>
      <c r="B88" s="378" t="s">
        <v>446</v>
      </c>
      <c r="C88" s="378"/>
      <c r="D88" s="378"/>
      <c r="E88" s="378"/>
      <c r="F88" s="378"/>
      <c r="G88" s="378"/>
      <c r="H88" s="367" t="s">
        <v>496</v>
      </c>
    </row>
    <row r="89" spans="1:8">
      <c r="A89" s="397"/>
      <c r="B89" s="398" t="s">
        <v>515</v>
      </c>
      <c r="C89" s="398"/>
      <c r="D89" s="398"/>
      <c r="E89" s="398"/>
      <c r="F89" s="398"/>
      <c r="G89" s="398"/>
      <c r="H89" s="368"/>
    </row>
    <row r="90" spans="1:8">
      <c r="A90" s="255" t="s">
        <v>487</v>
      </c>
      <c r="B90" s="369" t="s">
        <v>488</v>
      </c>
      <c r="C90" s="370"/>
      <c r="D90" s="370"/>
      <c r="E90" s="370"/>
      <c r="F90" s="370"/>
      <c r="G90" s="371"/>
      <c r="H90" s="255">
        <v>31</v>
      </c>
    </row>
    <row r="91" spans="1:8">
      <c r="A91" s="255"/>
      <c r="B91" s="372"/>
      <c r="C91" s="373"/>
      <c r="D91" s="373"/>
      <c r="E91" s="373"/>
      <c r="F91" s="373"/>
      <c r="G91" s="374"/>
      <c r="H91" s="255"/>
    </row>
    <row r="92" spans="1:8">
      <c r="A92" s="255"/>
      <c r="B92" s="372"/>
      <c r="C92" s="373"/>
      <c r="D92" s="373"/>
      <c r="E92" s="373"/>
      <c r="F92" s="373"/>
      <c r="G92" s="374"/>
      <c r="H92" s="255"/>
    </row>
    <row r="93" spans="1:8">
      <c r="A93" s="255"/>
      <c r="B93" s="405" t="s">
        <v>491</v>
      </c>
      <c r="C93" s="406"/>
      <c r="D93" s="406"/>
      <c r="E93" s="406"/>
      <c r="F93" s="406"/>
      <c r="G93" s="407"/>
      <c r="H93" s="256">
        <f>(H90+H91+H92)/1</f>
        <v>31</v>
      </c>
    </row>
    <row r="95" spans="1:8">
      <c r="A95" s="396"/>
      <c r="B95" s="378" t="s">
        <v>449</v>
      </c>
      <c r="C95" s="378"/>
      <c r="D95" s="378"/>
      <c r="E95" s="378"/>
      <c r="F95" s="378"/>
      <c r="G95" s="378"/>
      <c r="H95" s="367" t="s">
        <v>496</v>
      </c>
    </row>
    <row r="96" spans="1:8">
      <c r="A96" s="397"/>
      <c r="B96" s="398" t="s">
        <v>450</v>
      </c>
      <c r="C96" s="398"/>
      <c r="D96" s="398"/>
      <c r="E96" s="398"/>
      <c r="F96" s="398"/>
      <c r="G96" s="398"/>
      <c r="H96" s="368"/>
    </row>
    <row r="97" spans="1:8">
      <c r="A97" s="255" t="s">
        <v>487</v>
      </c>
      <c r="B97" s="369" t="s">
        <v>488</v>
      </c>
      <c r="C97" s="370"/>
      <c r="D97" s="370"/>
      <c r="E97" s="370"/>
      <c r="F97" s="370"/>
      <c r="G97" s="371"/>
      <c r="H97" s="255">
        <v>160</v>
      </c>
    </row>
    <row r="98" spans="1:8">
      <c r="A98" s="255"/>
      <c r="B98" s="372"/>
      <c r="C98" s="373"/>
      <c r="D98" s="373"/>
      <c r="E98" s="373"/>
      <c r="F98" s="373"/>
      <c r="G98" s="374"/>
      <c r="H98" s="255"/>
    </row>
    <row r="99" spans="1:8">
      <c r="A99" s="255"/>
      <c r="B99" s="372"/>
      <c r="C99" s="373"/>
      <c r="D99" s="373"/>
      <c r="E99" s="373"/>
      <c r="F99" s="373"/>
      <c r="G99" s="374"/>
      <c r="H99" s="255"/>
    </row>
    <row r="100" spans="1:8">
      <c r="A100" s="255"/>
      <c r="B100" s="405" t="s">
        <v>491</v>
      </c>
      <c r="C100" s="406"/>
      <c r="D100" s="406"/>
      <c r="E100" s="406"/>
      <c r="F100" s="406"/>
      <c r="G100" s="407"/>
      <c r="H100" s="256">
        <f>(H97+H98+H99)/1</f>
        <v>160</v>
      </c>
    </row>
    <row r="102" spans="1:8">
      <c r="A102" s="396"/>
      <c r="B102" s="378" t="s">
        <v>444</v>
      </c>
      <c r="C102" s="378"/>
      <c r="D102" s="378"/>
      <c r="E102" s="378"/>
      <c r="F102" s="378"/>
      <c r="G102" s="378"/>
      <c r="H102" s="367" t="s">
        <v>496</v>
      </c>
    </row>
    <row r="103" spans="1:8">
      <c r="A103" s="397"/>
      <c r="B103" s="398" t="s">
        <v>445</v>
      </c>
      <c r="C103" s="398"/>
      <c r="D103" s="398"/>
      <c r="E103" s="398"/>
      <c r="F103" s="398"/>
      <c r="G103" s="398"/>
      <c r="H103" s="368"/>
    </row>
    <row r="104" spans="1:8">
      <c r="A104" s="255" t="s">
        <v>514</v>
      </c>
      <c r="B104" s="372" t="s">
        <v>490</v>
      </c>
      <c r="C104" s="373"/>
      <c r="D104" s="373"/>
      <c r="E104" s="373"/>
      <c r="F104" s="373"/>
      <c r="G104" s="374"/>
      <c r="H104" s="255">
        <v>300</v>
      </c>
    </row>
    <row r="105" spans="1:8">
      <c r="A105" s="255"/>
      <c r="B105" s="375"/>
      <c r="C105" s="376"/>
      <c r="D105" s="376"/>
      <c r="E105" s="376"/>
      <c r="F105" s="376"/>
      <c r="G105" s="377"/>
      <c r="H105" s="255"/>
    </row>
    <row r="106" spans="1:8">
      <c r="A106" s="255"/>
      <c r="B106" s="375"/>
      <c r="C106" s="376"/>
      <c r="D106" s="376"/>
      <c r="E106" s="376"/>
      <c r="F106" s="376"/>
      <c r="G106" s="377"/>
      <c r="H106" s="255"/>
    </row>
    <row r="107" spans="1:8">
      <c r="A107" s="255"/>
      <c r="B107" s="405" t="s">
        <v>491</v>
      </c>
      <c r="C107" s="406"/>
      <c r="D107" s="406"/>
      <c r="E107" s="406"/>
      <c r="F107" s="406"/>
      <c r="G107" s="407"/>
      <c r="H107" s="256">
        <f>(H104+H105+H106)/1</f>
        <v>300</v>
      </c>
    </row>
    <row r="109" spans="1:8">
      <c r="A109" s="379"/>
      <c r="B109" s="381" t="s">
        <v>516</v>
      </c>
      <c r="C109" s="381"/>
      <c r="D109" s="381"/>
      <c r="E109" s="381"/>
      <c r="F109" s="381"/>
      <c r="G109" s="381"/>
      <c r="H109" s="382" t="s">
        <v>496</v>
      </c>
    </row>
    <row r="110" spans="1:8">
      <c r="A110" s="380"/>
      <c r="B110" s="384" t="s">
        <v>517</v>
      </c>
      <c r="C110" s="384"/>
      <c r="D110" s="384"/>
      <c r="E110" s="384"/>
      <c r="F110" s="384"/>
      <c r="G110" s="384"/>
      <c r="H110" s="383"/>
    </row>
    <row r="111" spans="1:8">
      <c r="A111" s="257" t="s">
        <v>518</v>
      </c>
      <c r="B111" s="385" t="s">
        <v>519</v>
      </c>
      <c r="C111" s="388"/>
      <c r="D111" s="388"/>
      <c r="E111" s="388"/>
      <c r="F111" s="388"/>
      <c r="G111" s="389"/>
      <c r="H111" s="257">
        <v>75</v>
      </c>
    </row>
    <row r="112" spans="1:8">
      <c r="A112" s="257" t="s">
        <v>520</v>
      </c>
      <c r="B112" s="385"/>
      <c r="C112" s="388"/>
      <c r="D112" s="388"/>
      <c r="E112" s="388"/>
      <c r="F112" s="388"/>
      <c r="G112" s="389"/>
      <c r="H112" s="257"/>
    </row>
    <row r="113" spans="1:8">
      <c r="A113" s="257"/>
      <c r="B113" s="399" t="s">
        <v>491</v>
      </c>
      <c r="C113" s="400"/>
      <c r="D113" s="400"/>
      <c r="E113" s="400"/>
      <c r="F113" s="400"/>
      <c r="G113" s="401"/>
      <c r="H113" s="258">
        <f>(H111+H112)/1</f>
        <v>75</v>
      </c>
    </row>
    <row r="115" spans="1:8">
      <c r="A115" s="379"/>
      <c r="B115" s="381" t="s">
        <v>521</v>
      </c>
      <c r="C115" s="381"/>
      <c r="D115" s="381"/>
      <c r="E115" s="381"/>
      <c r="F115" s="381"/>
      <c r="G115" s="381"/>
      <c r="H115" s="382" t="s">
        <v>496</v>
      </c>
    </row>
    <row r="116" spans="1:8">
      <c r="A116" s="380"/>
      <c r="B116" s="384" t="s">
        <v>522</v>
      </c>
      <c r="C116" s="384"/>
      <c r="D116" s="384"/>
      <c r="E116" s="384"/>
      <c r="F116" s="384"/>
      <c r="G116" s="384"/>
      <c r="H116" s="383"/>
    </row>
    <row r="117" spans="1:8">
      <c r="A117" s="257" t="s">
        <v>523</v>
      </c>
      <c r="B117" s="385" t="s">
        <v>524</v>
      </c>
      <c r="C117" s="388"/>
      <c r="D117" s="388"/>
      <c r="E117" s="388"/>
      <c r="F117" s="388"/>
      <c r="G117" s="389"/>
      <c r="H117" s="257">
        <v>11.63</v>
      </c>
    </row>
    <row r="118" spans="1:8">
      <c r="A118" s="257" t="s">
        <v>525</v>
      </c>
      <c r="B118" s="385" t="s">
        <v>526</v>
      </c>
      <c r="C118" s="388"/>
      <c r="D118" s="388"/>
      <c r="E118" s="388"/>
      <c r="F118" s="388"/>
      <c r="G118" s="389"/>
      <c r="H118" s="257">
        <v>15.65</v>
      </c>
    </row>
    <row r="119" spans="1:8">
      <c r="A119" s="257" t="s">
        <v>527</v>
      </c>
      <c r="B119" s="385" t="s">
        <v>528</v>
      </c>
      <c r="C119" s="388"/>
      <c r="D119" s="388"/>
      <c r="E119" s="388"/>
      <c r="F119" s="388"/>
      <c r="G119" s="389"/>
      <c r="H119" s="257">
        <v>16</v>
      </c>
    </row>
    <row r="120" spans="1:8">
      <c r="A120" s="257"/>
      <c r="B120" s="399" t="s">
        <v>491</v>
      </c>
      <c r="C120" s="400"/>
      <c r="D120" s="400"/>
      <c r="E120" s="400"/>
      <c r="F120" s="400"/>
      <c r="G120" s="401"/>
      <c r="H120" s="258">
        <f>(H117+H118+H119)/3</f>
        <v>14.426666666666668</v>
      </c>
    </row>
    <row r="122" spans="1:8">
      <c r="A122" s="379"/>
      <c r="B122" s="381" t="s">
        <v>529</v>
      </c>
      <c r="C122" s="381"/>
      <c r="D122" s="381"/>
      <c r="E122" s="381"/>
      <c r="F122" s="381"/>
      <c r="G122" s="381"/>
      <c r="H122" s="382" t="s">
        <v>496</v>
      </c>
    </row>
    <row r="123" spans="1:8">
      <c r="A123" s="380"/>
      <c r="B123" s="384" t="s">
        <v>530</v>
      </c>
      <c r="C123" s="384"/>
      <c r="D123" s="384"/>
      <c r="E123" s="384"/>
      <c r="F123" s="384"/>
      <c r="G123" s="384"/>
      <c r="H123" s="383"/>
    </row>
    <row r="124" spans="1:8">
      <c r="A124" s="257"/>
      <c r="B124" s="385"/>
      <c r="C124" s="388"/>
      <c r="D124" s="388"/>
      <c r="E124" s="388"/>
      <c r="F124" s="388"/>
      <c r="G124" s="389"/>
      <c r="H124" s="257"/>
    </row>
    <row r="125" spans="1:8">
      <c r="A125" s="257" t="s">
        <v>531</v>
      </c>
      <c r="B125" s="385" t="s">
        <v>532</v>
      </c>
      <c r="C125" s="388"/>
      <c r="D125" s="388"/>
      <c r="E125" s="388"/>
      <c r="F125" s="388"/>
      <c r="G125" s="389"/>
      <c r="H125" s="257">
        <v>65</v>
      </c>
    </row>
    <row r="126" spans="1:8">
      <c r="A126" s="257"/>
      <c r="B126" s="385"/>
      <c r="C126" s="388"/>
      <c r="D126" s="388"/>
      <c r="E126" s="388"/>
      <c r="F126" s="388"/>
      <c r="G126" s="389"/>
      <c r="H126" s="257"/>
    </row>
    <row r="127" spans="1:8">
      <c r="A127" s="257"/>
      <c r="B127" s="399" t="s">
        <v>491</v>
      </c>
      <c r="C127" s="400"/>
      <c r="D127" s="400"/>
      <c r="E127" s="400"/>
      <c r="F127" s="400"/>
      <c r="G127" s="401"/>
      <c r="H127" s="258">
        <f>(H124+H125+H126)</f>
        <v>65</v>
      </c>
    </row>
    <row r="129" spans="1:8">
      <c r="A129" s="379"/>
      <c r="B129" s="381" t="s">
        <v>533</v>
      </c>
      <c r="C129" s="381"/>
      <c r="D129" s="381"/>
      <c r="E129" s="381"/>
      <c r="F129" s="381"/>
      <c r="G129" s="381"/>
      <c r="H129" s="382" t="s">
        <v>496</v>
      </c>
    </row>
    <row r="130" spans="1:8">
      <c r="A130" s="380"/>
      <c r="B130" s="384" t="s">
        <v>534</v>
      </c>
      <c r="C130" s="384"/>
      <c r="D130" s="384"/>
      <c r="E130" s="384"/>
      <c r="F130" s="384"/>
      <c r="G130" s="384"/>
      <c r="H130" s="383"/>
    </row>
    <row r="131" spans="1:8">
      <c r="A131" s="257"/>
      <c r="B131" s="385"/>
      <c r="C131" s="388"/>
      <c r="D131" s="388"/>
      <c r="E131" s="388"/>
      <c r="F131" s="388"/>
      <c r="G131" s="389"/>
      <c r="H131" s="257"/>
    </row>
    <row r="132" spans="1:8">
      <c r="A132" s="257" t="s">
        <v>531</v>
      </c>
      <c r="B132" s="385" t="s">
        <v>532</v>
      </c>
      <c r="C132" s="388"/>
      <c r="D132" s="388"/>
      <c r="E132" s="388"/>
      <c r="F132" s="388"/>
      <c r="G132" s="389"/>
      <c r="H132" s="257">
        <v>1.8</v>
      </c>
    </row>
    <row r="133" spans="1:8">
      <c r="A133" s="257"/>
      <c r="B133" s="385"/>
      <c r="C133" s="388"/>
      <c r="D133" s="388"/>
      <c r="E133" s="388"/>
      <c r="F133" s="388"/>
      <c r="G133" s="389"/>
      <c r="H133" s="257"/>
    </row>
    <row r="134" spans="1:8">
      <c r="A134" s="257"/>
      <c r="B134" s="399" t="s">
        <v>491</v>
      </c>
      <c r="C134" s="400"/>
      <c r="D134" s="400"/>
      <c r="E134" s="400"/>
      <c r="F134" s="400"/>
      <c r="G134" s="401"/>
      <c r="H134" s="258">
        <f>(H131+H132+H133)</f>
        <v>1.8</v>
      </c>
    </row>
    <row r="136" spans="1:8">
      <c r="A136" s="379"/>
      <c r="B136" s="381" t="s">
        <v>535</v>
      </c>
      <c r="C136" s="381"/>
      <c r="D136" s="381"/>
      <c r="E136" s="381"/>
      <c r="F136" s="381"/>
      <c r="G136" s="381"/>
      <c r="H136" s="382" t="s">
        <v>496</v>
      </c>
    </row>
    <row r="137" spans="1:8">
      <c r="A137" s="380"/>
      <c r="B137" s="384" t="s">
        <v>536</v>
      </c>
      <c r="C137" s="384"/>
      <c r="D137" s="384"/>
      <c r="E137" s="384"/>
      <c r="F137" s="384"/>
      <c r="G137" s="384"/>
      <c r="H137" s="383"/>
    </row>
    <row r="138" spans="1:8">
      <c r="A138" s="257" t="s">
        <v>527</v>
      </c>
      <c r="B138" s="385" t="s">
        <v>528</v>
      </c>
      <c r="C138" s="388"/>
      <c r="D138" s="388"/>
      <c r="E138" s="388"/>
      <c r="F138" s="388"/>
      <c r="G138" s="389"/>
      <c r="H138" s="257">
        <v>200</v>
      </c>
    </row>
    <row r="139" spans="1:8">
      <c r="A139" s="257"/>
      <c r="B139" s="385"/>
      <c r="C139" s="388"/>
      <c r="D139" s="388"/>
      <c r="E139" s="388"/>
      <c r="F139" s="388"/>
      <c r="G139" s="389"/>
      <c r="H139" s="257"/>
    </row>
    <row r="140" spans="1:8">
      <c r="A140" s="257" t="s">
        <v>537</v>
      </c>
      <c r="B140" s="385" t="s">
        <v>538</v>
      </c>
      <c r="C140" s="388"/>
      <c r="D140" s="388"/>
      <c r="E140" s="388"/>
      <c r="F140" s="388"/>
      <c r="G140" s="389"/>
      <c r="H140" s="257">
        <v>148</v>
      </c>
    </row>
    <row r="141" spans="1:8">
      <c r="A141" s="257"/>
      <c r="B141" s="399" t="s">
        <v>491</v>
      </c>
      <c r="C141" s="400"/>
      <c r="D141" s="400"/>
      <c r="E141" s="400"/>
      <c r="F141" s="400"/>
      <c r="G141" s="401"/>
      <c r="H141" s="258">
        <f>(H138+H139+H140)/2</f>
        <v>174</v>
      </c>
    </row>
    <row r="143" spans="1:8">
      <c r="A143" s="379"/>
      <c r="B143" s="381" t="s">
        <v>539</v>
      </c>
      <c r="C143" s="381"/>
      <c r="D143" s="381"/>
      <c r="E143" s="381"/>
      <c r="F143" s="381"/>
      <c r="G143" s="381"/>
      <c r="H143" s="382" t="s">
        <v>496</v>
      </c>
    </row>
    <row r="144" spans="1:8">
      <c r="A144" s="380"/>
      <c r="B144" s="384" t="s">
        <v>540</v>
      </c>
      <c r="C144" s="384"/>
      <c r="D144" s="384"/>
      <c r="E144" s="384"/>
      <c r="F144" s="384"/>
      <c r="G144" s="384"/>
      <c r="H144" s="383"/>
    </row>
    <row r="145" spans="1:8">
      <c r="A145" s="257"/>
      <c r="B145" s="385"/>
      <c r="C145" s="388"/>
      <c r="D145" s="388"/>
      <c r="E145" s="388"/>
      <c r="F145" s="388"/>
      <c r="G145" s="389"/>
      <c r="H145" s="257"/>
    </row>
    <row r="146" spans="1:8">
      <c r="A146" s="257" t="s">
        <v>527</v>
      </c>
      <c r="B146" s="385" t="s">
        <v>528</v>
      </c>
      <c r="C146" s="388"/>
      <c r="D146" s="388"/>
      <c r="E146" s="388"/>
      <c r="F146" s="388"/>
      <c r="G146" s="389"/>
      <c r="H146" s="257">
        <v>8.9</v>
      </c>
    </row>
    <row r="147" spans="1:8">
      <c r="A147" s="257" t="s">
        <v>537</v>
      </c>
      <c r="B147" s="385" t="s">
        <v>538</v>
      </c>
      <c r="C147" s="388"/>
      <c r="D147" s="388"/>
      <c r="E147" s="388"/>
      <c r="F147" s="388"/>
      <c r="G147" s="389"/>
      <c r="H147" s="257">
        <v>7</v>
      </c>
    </row>
    <row r="148" spans="1:8">
      <c r="A148" s="257"/>
      <c r="B148" s="399" t="s">
        <v>491</v>
      </c>
      <c r="C148" s="400"/>
      <c r="D148" s="400"/>
      <c r="E148" s="400"/>
      <c r="F148" s="400"/>
      <c r="G148" s="401"/>
      <c r="H148" s="258">
        <f>(H145+H146+H147)/2</f>
        <v>7.95</v>
      </c>
    </row>
    <row r="150" spans="1:8">
      <c r="A150" s="379"/>
      <c r="B150" s="381" t="s">
        <v>442</v>
      </c>
      <c r="C150" s="381"/>
      <c r="D150" s="381"/>
      <c r="E150" s="381"/>
      <c r="F150" s="381"/>
      <c r="G150" s="381"/>
      <c r="H150" s="382" t="s">
        <v>496</v>
      </c>
    </row>
    <row r="151" spans="1:8">
      <c r="A151" s="380"/>
      <c r="B151" s="384" t="s">
        <v>443</v>
      </c>
      <c r="C151" s="384"/>
      <c r="D151" s="384"/>
      <c r="E151" s="384"/>
      <c r="F151" s="384"/>
      <c r="G151" s="384"/>
      <c r="H151" s="383"/>
    </row>
    <row r="152" spans="1:8">
      <c r="A152" s="257" t="s">
        <v>527</v>
      </c>
      <c r="B152" s="385" t="s">
        <v>528</v>
      </c>
      <c r="C152" s="388"/>
      <c r="D152" s="388"/>
      <c r="E152" s="388"/>
      <c r="F152" s="388"/>
      <c r="G152" s="389"/>
      <c r="H152" s="257">
        <v>4</v>
      </c>
    </row>
    <row r="153" spans="1:8">
      <c r="A153" s="257" t="s">
        <v>537</v>
      </c>
      <c r="B153" s="385" t="s">
        <v>538</v>
      </c>
      <c r="C153" s="388"/>
      <c r="D153" s="388"/>
      <c r="E153" s="388"/>
      <c r="F153" s="388"/>
      <c r="G153" s="389"/>
      <c r="H153" s="257">
        <v>2.7</v>
      </c>
    </row>
    <row r="154" spans="1:8">
      <c r="A154" s="257"/>
      <c r="B154" s="399" t="s">
        <v>491</v>
      </c>
      <c r="C154" s="400"/>
      <c r="D154" s="400"/>
      <c r="E154" s="400"/>
      <c r="F154" s="400"/>
      <c r="G154" s="401"/>
      <c r="H154" s="258">
        <v>2.7</v>
      </c>
    </row>
    <row r="156" spans="1:8">
      <c r="A156" s="379"/>
      <c r="B156" s="381" t="s">
        <v>541</v>
      </c>
      <c r="C156" s="381"/>
      <c r="D156" s="381"/>
      <c r="E156" s="381"/>
      <c r="F156" s="381"/>
      <c r="G156" s="381"/>
      <c r="H156" s="382" t="s">
        <v>496</v>
      </c>
    </row>
    <row r="157" spans="1:8">
      <c r="A157" s="380"/>
      <c r="B157" s="384" t="s">
        <v>542</v>
      </c>
      <c r="C157" s="384"/>
      <c r="D157" s="384"/>
      <c r="E157" s="384"/>
      <c r="F157" s="384"/>
      <c r="G157" s="384"/>
      <c r="H157" s="383"/>
    </row>
    <row r="158" spans="1:8">
      <c r="A158" s="257" t="s">
        <v>543</v>
      </c>
      <c r="B158" s="385" t="s">
        <v>528</v>
      </c>
      <c r="C158" s="388"/>
      <c r="D158" s="388"/>
      <c r="E158" s="388"/>
      <c r="F158" s="388"/>
      <c r="G158" s="389"/>
      <c r="H158" s="257">
        <v>118</v>
      </c>
    </row>
    <row r="159" spans="1:8">
      <c r="A159" s="257"/>
      <c r="B159" s="385"/>
      <c r="C159" s="388"/>
      <c r="D159" s="388"/>
      <c r="E159" s="388"/>
      <c r="F159" s="388"/>
      <c r="G159" s="389"/>
      <c r="H159" s="257"/>
    </row>
    <row r="160" spans="1:8">
      <c r="A160" s="257"/>
      <c r="B160" s="385"/>
      <c r="C160" s="388"/>
      <c r="D160" s="388"/>
      <c r="E160" s="388"/>
      <c r="F160" s="388"/>
      <c r="G160" s="389"/>
      <c r="H160" s="257"/>
    </row>
    <row r="161" spans="1:8">
      <c r="A161" s="257"/>
      <c r="B161" s="399" t="s">
        <v>491</v>
      </c>
      <c r="C161" s="400"/>
      <c r="D161" s="400"/>
      <c r="E161" s="400"/>
      <c r="F161" s="400"/>
      <c r="G161" s="401"/>
      <c r="H161" s="258">
        <f>(H158+H159+H160)/1</f>
        <v>118</v>
      </c>
    </row>
    <row r="163" spans="1:8">
      <c r="A163" s="379"/>
      <c r="B163" s="381" t="s">
        <v>544</v>
      </c>
      <c r="C163" s="381"/>
      <c r="D163" s="381"/>
      <c r="E163" s="381"/>
      <c r="F163" s="381"/>
      <c r="G163" s="381"/>
      <c r="H163" s="382" t="s">
        <v>496</v>
      </c>
    </row>
    <row r="164" spans="1:8">
      <c r="A164" s="380"/>
      <c r="B164" s="384" t="s">
        <v>545</v>
      </c>
      <c r="C164" s="384"/>
      <c r="D164" s="384"/>
      <c r="E164" s="384"/>
      <c r="F164" s="384"/>
      <c r="G164" s="384"/>
      <c r="H164" s="383"/>
    </row>
    <row r="165" spans="1:8">
      <c r="A165" s="257" t="s">
        <v>546</v>
      </c>
      <c r="B165" s="385" t="s">
        <v>547</v>
      </c>
      <c r="C165" s="388"/>
      <c r="D165" s="388"/>
      <c r="E165" s="388"/>
      <c r="F165" s="388"/>
      <c r="G165" s="389"/>
      <c r="H165" s="257">
        <v>1190</v>
      </c>
    </row>
    <row r="166" spans="1:8">
      <c r="A166" s="257"/>
      <c r="B166" s="385"/>
      <c r="C166" s="388"/>
      <c r="D166" s="388"/>
      <c r="E166" s="388"/>
      <c r="F166" s="388"/>
      <c r="G166" s="389"/>
      <c r="H166" s="257"/>
    </row>
    <row r="167" spans="1:8">
      <c r="A167" s="257"/>
      <c r="B167" s="399" t="s">
        <v>491</v>
      </c>
      <c r="C167" s="400"/>
      <c r="D167" s="400"/>
      <c r="E167" s="400"/>
      <c r="F167" s="400"/>
      <c r="G167" s="401"/>
      <c r="H167" s="258">
        <f>(H165+H166)/1</f>
        <v>1190</v>
      </c>
    </row>
    <row r="169" spans="1:8">
      <c r="A169" s="379"/>
      <c r="B169" s="381" t="s">
        <v>548</v>
      </c>
      <c r="C169" s="381"/>
      <c r="D169" s="381"/>
      <c r="E169" s="381"/>
      <c r="F169" s="381"/>
      <c r="G169" s="381"/>
      <c r="H169" s="382" t="s">
        <v>496</v>
      </c>
    </row>
    <row r="170" spans="1:8">
      <c r="A170" s="380"/>
      <c r="B170" s="384" t="s">
        <v>549</v>
      </c>
      <c r="C170" s="384"/>
      <c r="D170" s="384"/>
      <c r="E170" s="384"/>
      <c r="F170" s="384"/>
      <c r="G170" s="384"/>
      <c r="H170" s="383"/>
    </row>
    <row r="171" spans="1:8">
      <c r="A171" s="257" t="s">
        <v>550</v>
      </c>
      <c r="B171" s="385" t="s">
        <v>494</v>
      </c>
      <c r="C171" s="386"/>
      <c r="D171" s="386"/>
      <c r="E171" s="386"/>
      <c r="F171" s="386"/>
      <c r="G171" s="387"/>
      <c r="H171" s="257">
        <v>5.9</v>
      </c>
    </row>
    <row r="172" spans="1:8">
      <c r="A172" s="257"/>
      <c r="B172" s="393"/>
      <c r="C172" s="413"/>
      <c r="D172" s="413"/>
      <c r="E172" s="413"/>
      <c r="F172" s="413"/>
      <c r="G172" s="414"/>
      <c r="H172" s="257"/>
    </row>
    <row r="173" spans="1:8">
      <c r="A173" s="257"/>
      <c r="B173" s="393"/>
      <c r="C173" s="413"/>
      <c r="D173" s="413"/>
      <c r="E173" s="413"/>
      <c r="F173" s="413"/>
      <c r="G173" s="414"/>
      <c r="H173" s="257"/>
    </row>
    <row r="174" spans="1:8">
      <c r="A174" s="257"/>
      <c r="B174" s="399" t="s">
        <v>491</v>
      </c>
      <c r="C174" s="400"/>
      <c r="D174" s="400"/>
      <c r="E174" s="400"/>
      <c r="F174" s="400"/>
      <c r="G174" s="401"/>
      <c r="H174" s="258">
        <f>(H171+H172+H173)/1</f>
        <v>5.9</v>
      </c>
    </row>
    <row r="176" spans="1:8">
      <c r="A176" s="379"/>
      <c r="B176" s="381" t="s">
        <v>551</v>
      </c>
      <c r="C176" s="381"/>
      <c r="D176" s="381"/>
      <c r="E176" s="381"/>
      <c r="F176" s="381"/>
      <c r="G176" s="381"/>
      <c r="H176" s="382" t="s">
        <v>496</v>
      </c>
    </row>
    <row r="177" spans="1:8">
      <c r="A177" s="380"/>
      <c r="B177" s="384" t="s">
        <v>552</v>
      </c>
      <c r="C177" s="384"/>
      <c r="D177" s="384"/>
      <c r="E177" s="384"/>
      <c r="F177" s="384"/>
      <c r="G177" s="384"/>
      <c r="H177" s="383"/>
    </row>
    <row r="178" spans="1:8">
      <c r="A178" s="257" t="s">
        <v>523</v>
      </c>
      <c r="B178" s="385" t="s">
        <v>553</v>
      </c>
      <c r="C178" s="388"/>
      <c r="D178" s="388"/>
      <c r="E178" s="388"/>
      <c r="F178" s="388"/>
      <c r="G178" s="389"/>
      <c r="H178" s="257">
        <v>14.96</v>
      </c>
    </row>
    <row r="179" spans="1:8">
      <c r="A179" s="257" t="s">
        <v>527</v>
      </c>
      <c r="B179" s="385" t="s">
        <v>528</v>
      </c>
      <c r="C179" s="388"/>
      <c r="D179" s="388"/>
      <c r="E179" s="388"/>
      <c r="F179" s="388"/>
      <c r="G179" s="389"/>
      <c r="H179" s="257">
        <v>21</v>
      </c>
    </row>
    <row r="180" spans="1:8">
      <c r="A180" s="257"/>
      <c r="B180" s="415"/>
      <c r="C180" s="416"/>
      <c r="D180" s="416"/>
      <c r="E180" s="416"/>
      <c r="F180" s="416"/>
      <c r="G180" s="417"/>
      <c r="H180" s="257"/>
    </row>
    <row r="181" spans="1:8">
      <c r="A181" s="257"/>
      <c r="B181" s="399" t="s">
        <v>491</v>
      </c>
      <c r="C181" s="400"/>
      <c r="D181" s="400"/>
      <c r="E181" s="400"/>
      <c r="F181" s="400"/>
      <c r="G181" s="401"/>
      <c r="H181" s="258">
        <f>(H178+H179+H180)/2</f>
        <v>17.98</v>
      </c>
    </row>
    <row r="183" spans="1:8">
      <c r="A183" s="379"/>
      <c r="B183" s="381" t="s">
        <v>554</v>
      </c>
      <c r="C183" s="381"/>
      <c r="D183" s="381"/>
      <c r="E183" s="381"/>
      <c r="F183" s="381"/>
      <c r="G183" s="381"/>
      <c r="H183" s="382" t="s">
        <v>496</v>
      </c>
    </row>
    <row r="184" spans="1:8">
      <c r="A184" s="380"/>
      <c r="B184" s="384" t="s">
        <v>555</v>
      </c>
      <c r="C184" s="384"/>
      <c r="D184" s="384"/>
      <c r="E184" s="384"/>
      <c r="F184" s="384"/>
      <c r="G184" s="384"/>
      <c r="H184" s="383"/>
    </row>
    <row r="185" spans="1:8">
      <c r="A185" s="257" t="s">
        <v>514</v>
      </c>
      <c r="B185" s="385" t="s">
        <v>556</v>
      </c>
      <c r="C185" s="388"/>
      <c r="D185" s="388"/>
      <c r="E185" s="388"/>
      <c r="F185" s="388"/>
      <c r="G185" s="389"/>
      <c r="H185" s="257">
        <v>20</v>
      </c>
    </row>
    <row r="186" spans="1:8">
      <c r="A186" s="257"/>
      <c r="B186" s="385"/>
      <c r="C186" s="388"/>
      <c r="D186" s="388"/>
      <c r="E186" s="388"/>
      <c r="F186" s="388"/>
      <c r="G186" s="389"/>
      <c r="H186" s="257"/>
    </row>
    <row r="187" spans="1:8">
      <c r="A187" s="257"/>
      <c r="B187" s="402"/>
      <c r="C187" s="388"/>
      <c r="D187" s="388"/>
      <c r="E187" s="388"/>
      <c r="F187" s="388"/>
      <c r="G187" s="389"/>
      <c r="H187" s="257"/>
    </row>
    <row r="188" spans="1:8">
      <c r="A188" s="257"/>
      <c r="B188" s="399" t="s">
        <v>491</v>
      </c>
      <c r="C188" s="400"/>
      <c r="D188" s="400"/>
      <c r="E188" s="400"/>
      <c r="F188" s="400"/>
      <c r="G188" s="401"/>
      <c r="H188" s="258">
        <f>(H185+H186+H187)/1</f>
        <v>20</v>
      </c>
    </row>
    <row r="190" spans="1:8">
      <c r="A190" s="379"/>
      <c r="B190" s="381" t="s">
        <v>557</v>
      </c>
      <c r="C190" s="381"/>
      <c r="D190" s="381"/>
      <c r="E190" s="381"/>
      <c r="F190" s="381"/>
      <c r="G190" s="381"/>
      <c r="H190" s="382" t="s">
        <v>496</v>
      </c>
    </row>
    <row r="191" spans="1:8">
      <c r="A191" s="380"/>
      <c r="B191" s="384" t="s">
        <v>558</v>
      </c>
      <c r="C191" s="384"/>
      <c r="D191" s="384"/>
      <c r="E191" s="384"/>
      <c r="F191" s="384"/>
      <c r="G191" s="384"/>
      <c r="H191" s="383"/>
    </row>
    <row r="192" spans="1:8">
      <c r="A192" s="257" t="s">
        <v>559</v>
      </c>
      <c r="B192" s="385" t="s">
        <v>560</v>
      </c>
      <c r="C192" s="388"/>
      <c r="D192" s="388"/>
      <c r="E192" s="388"/>
      <c r="F192" s="388"/>
      <c r="G192" s="389"/>
      <c r="H192" s="257">
        <v>63</v>
      </c>
    </row>
    <row r="193" spans="1:8">
      <c r="A193" s="257"/>
      <c r="B193" s="385"/>
      <c r="C193" s="388"/>
      <c r="D193" s="388"/>
      <c r="E193" s="388"/>
      <c r="F193" s="388"/>
      <c r="G193" s="389"/>
      <c r="H193" s="257"/>
    </row>
    <row r="194" spans="1:8">
      <c r="A194" s="257"/>
      <c r="B194" s="385"/>
      <c r="C194" s="388"/>
      <c r="D194" s="388"/>
      <c r="E194" s="388"/>
      <c r="F194" s="388"/>
      <c r="G194" s="389"/>
      <c r="H194" s="257"/>
    </row>
    <row r="195" spans="1:8">
      <c r="A195" s="257"/>
      <c r="B195" s="399" t="s">
        <v>491</v>
      </c>
      <c r="C195" s="400"/>
      <c r="D195" s="400"/>
      <c r="E195" s="400"/>
      <c r="F195" s="400"/>
      <c r="G195" s="401"/>
      <c r="H195" s="258">
        <f>(H192+H193+H194)/1</f>
        <v>63</v>
      </c>
    </row>
    <row r="197" spans="1:8">
      <c r="A197" s="379"/>
      <c r="B197" s="381" t="s">
        <v>561</v>
      </c>
      <c r="C197" s="381"/>
      <c r="D197" s="381"/>
      <c r="E197" s="381"/>
      <c r="F197" s="381"/>
      <c r="G197" s="381"/>
      <c r="H197" s="382" t="s">
        <v>496</v>
      </c>
    </row>
    <row r="198" spans="1:8">
      <c r="A198" s="380"/>
      <c r="B198" s="384" t="s">
        <v>562</v>
      </c>
      <c r="C198" s="384"/>
      <c r="D198" s="384"/>
      <c r="E198" s="384"/>
      <c r="F198" s="384"/>
      <c r="G198" s="384"/>
      <c r="H198" s="383"/>
    </row>
    <row r="199" spans="1:8">
      <c r="A199" s="257" t="s">
        <v>563</v>
      </c>
      <c r="B199" s="385" t="s">
        <v>564</v>
      </c>
      <c r="C199" s="388"/>
      <c r="D199" s="388"/>
      <c r="E199" s="388"/>
      <c r="F199" s="388"/>
      <c r="G199" s="389"/>
      <c r="H199" s="257">
        <v>38</v>
      </c>
    </row>
    <row r="200" spans="1:8">
      <c r="A200" s="257"/>
      <c r="B200" s="385"/>
      <c r="C200" s="388"/>
      <c r="D200" s="388"/>
      <c r="E200" s="388"/>
      <c r="F200" s="388"/>
      <c r="G200" s="389"/>
      <c r="H200" s="257"/>
    </row>
    <row r="201" spans="1:8">
      <c r="A201" s="257"/>
      <c r="B201" s="385"/>
      <c r="C201" s="388"/>
      <c r="D201" s="388"/>
      <c r="E201" s="388"/>
      <c r="F201" s="388"/>
      <c r="G201" s="389"/>
      <c r="H201" s="257"/>
    </row>
    <row r="202" spans="1:8">
      <c r="A202" s="257"/>
      <c r="B202" s="399" t="s">
        <v>491</v>
      </c>
      <c r="C202" s="400"/>
      <c r="D202" s="400"/>
      <c r="E202" s="400"/>
      <c r="F202" s="400"/>
      <c r="G202" s="401"/>
      <c r="H202" s="258">
        <f>(H199+H200+H201)/1</f>
        <v>38</v>
      </c>
    </row>
    <row r="204" spans="1:8">
      <c r="A204" s="379"/>
      <c r="B204" s="381" t="s">
        <v>565</v>
      </c>
      <c r="C204" s="381"/>
      <c r="D204" s="381"/>
      <c r="E204" s="381"/>
      <c r="F204" s="381"/>
      <c r="G204" s="381"/>
      <c r="H204" s="382" t="s">
        <v>496</v>
      </c>
    </row>
    <row r="205" spans="1:8">
      <c r="A205" s="380"/>
      <c r="B205" s="384" t="s">
        <v>566</v>
      </c>
      <c r="C205" s="384"/>
      <c r="D205" s="384"/>
      <c r="E205" s="384"/>
      <c r="F205" s="384"/>
      <c r="G205" s="384"/>
      <c r="H205" s="383"/>
    </row>
    <row r="206" spans="1:8">
      <c r="A206" s="257" t="s">
        <v>563</v>
      </c>
      <c r="B206" s="385" t="s">
        <v>564</v>
      </c>
      <c r="C206" s="388"/>
      <c r="D206" s="388"/>
      <c r="E206" s="388"/>
      <c r="F206" s="388"/>
      <c r="G206" s="389"/>
      <c r="H206" s="257">
        <v>67</v>
      </c>
    </row>
    <row r="207" spans="1:8">
      <c r="A207" s="257"/>
      <c r="B207" s="399" t="s">
        <v>491</v>
      </c>
      <c r="C207" s="400"/>
      <c r="D207" s="400"/>
      <c r="E207" s="400"/>
      <c r="F207" s="400"/>
      <c r="G207" s="401"/>
      <c r="H207" s="258">
        <f>(H206)/1</f>
        <v>67</v>
      </c>
    </row>
    <row r="209" spans="1:8">
      <c r="A209" s="379"/>
      <c r="B209" s="381" t="s">
        <v>567</v>
      </c>
      <c r="C209" s="381"/>
      <c r="D209" s="381"/>
      <c r="E209" s="381"/>
      <c r="F209" s="381"/>
      <c r="G209" s="381"/>
      <c r="H209" s="382" t="s">
        <v>496</v>
      </c>
    </row>
    <row r="210" spans="1:8">
      <c r="A210" s="380"/>
      <c r="B210" s="384" t="s">
        <v>568</v>
      </c>
      <c r="C210" s="384"/>
      <c r="D210" s="384"/>
      <c r="E210" s="384"/>
      <c r="F210" s="384"/>
      <c r="G210" s="384"/>
      <c r="H210" s="383"/>
    </row>
    <row r="211" spans="1:8">
      <c r="A211" s="257" t="s">
        <v>569</v>
      </c>
      <c r="B211" s="385" t="s">
        <v>570</v>
      </c>
      <c r="C211" s="388"/>
      <c r="D211" s="388"/>
      <c r="E211" s="388"/>
      <c r="F211" s="388"/>
      <c r="G211" s="389"/>
      <c r="H211" s="257">
        <v>6.6</v>
      </c>
    </row>
    <row r="212" spans="1:8">
      <c r="A212" s="257" t="s">
        <v>563</v>
      </c>
      <c r="B212" s="385" t="s">
        <v>564</v>
      </c>
      <c r="C212" s="388"/>
      <c r="D212" s="388"/>
      <c r="E212" s="388"/>
      <c r="F212" s="388"/>
      <c r="G212" s="389"/>
      <c r="H212" s="257">
        <v>8.5</v>
      </c>
    </row>
    <row r="213" spans="1:8">
      <c r="A213" s="257"/>
      <c r="B213" s="385"/>
      <c r="C213" s="388"/>
      <c r="D213" s="388"/>
      <c r="E213" s="388"/>
      <c r="F213" s="388"/>
      <c r="G213" s="389"/>
      <c r="H213" s="257"/>
    </row>
    <row r="214" spans="1:8">
      <c r="A214" s="257"/>
      <c r="B214" s="399" t="s">
        <v>491</v>
      </c>
      <c r="C214" s="400"/>
      <c r="D214" s="400"/>
      <c r="E214" s="400"/>
      <c r="F214" s="400"/>
      <c r="G214" s="401"/>
      <c r="H214" s="258">
        <v>6.6</v>
      </c>
    </row>
    <row r="216" spans="1:8">
      <c r="A216" s="379"/>
      <c r="B216" s="381" t="s">
        <v>571</v>
      </c>
      <c r="C216" s="381"/>
      <c r="D216" s="381"/>
      <c r="E216" s="381"/>
      <c r="F216" s="381"/>
      <c r="G216" s="381"/>
      <c r="H216" s="382" t="s">
        <v>496</v>
      </c>
    </row>
    <row r="217" spans="1:8">
      <c r="A217" s="380"/>
      <c r="B217" s="384" t="s">
        <v>572</v>
      </c>
      <c r="C217" s="384"/>
      <c r="D217" s="384"/>
      <c r="E217" s="384"/>
      <c r="F217" s="384"/>
      <c r="G217" s="384"/>
      <c r="H217" s="383"/>
    </row>
    <row r="218" spans="1:8">
      <c r="A218" s="257" t="s">
        <v>573</v>
      </c>
      <c r="B218" s="385" t="s">
        <v>574</v>
      </c>
      <c r="C218" s="388"/>
      <c r="D218" s="388"/>
      <c r="E218" s="388"/>
      <c r="F218" s="388"/>
      <c r="G218" s="389"/>
      <c r="H218" s="257">
        <v>13</v>
      </c>
    </row>
    <row r="219" spans="1:8">
      <c r="A219" s="257" t="s">
        <v>569</v>
      </c>
      <c r="B219" s="385" t="s">
        <v>570</v>
      </c>
      <c r="C219" s="388"/>
      <c r="D219" s="388"/>
      <c r="E219" s="388"/>
      <c r="F219" s="388"/>
      <c r="G219" s="389"/>
      <c r="H219" s="257">
        <v>20.05</v>
      </c>
    </row>
    <row r="220" spans="1:8">
      <c r="A220" s="257"/>
      <c r="B220" s="399" t="s">
        <v>491</v>
      </c>
      <c r="C220" s="400"/>
      <c r="D220" s="400"/>
      <c r="E220" s="400"/>
      <c r="F220" s="400"/>
      <c r="G220" s="401"/>
      <c r="H220" s="258">
        <f>(H218+H219/1)</f>
        <v>33.049999999999997</v>
      </c>
    </row>
    <row r="223" spans="1:8">
      <c r="A223" s="396"/>
      <c r="B223" s="378" t="s">
        <v>575</v>
      </c>
      <c r="C223" s="378"/>
      <c r="D223" s="378"/>
      <c r="E223" s="378"/>
      <c r="F223" s="378"/>
      <c r="G223" s="378"/>
      <c r="H223" s="367" t="s">
        <v>496</v>
      </c>
    </row>
    <row r="224" spans="1:8">
      <c r="A224" s="397"/>
      <c r="B224" s="398" t="s">
        <v>576</v>
      </c>
      <c r="C224" s="398"/>
      <c r="D224" s="398"/>
      <c r="E224" s="398"/>
      <c r="F224" s="398"/>
      <c r="G224" s="398"/>
      <c r="H224" s="368"/>
    </row>
    <row r="225" spans="1:8">
      <c r="A225" s="255" t="s">
        <v>514</v>
      </c>
      <c r="B225" s="372" t="s">
        <v>490</v>
      </c>
      <c r="C225" s="373"/>
      <c r="D225" s="373"/>
      <c r="E225" s="373"/>
      <c r="F225" s="373"/>
      <c r="G225" s="374"/>
      <c r="H225" s="255">
        <v>8420</v>
      </c>
    </row>
    <row r="226" spans="1:8">
      <c r="A226" s="255"/>
      <c r="B226" s="372"/>
      <c r="C226" s="373"/>
      <c r="D226" s="373"/>
      <c r="E226" s="373"/>
      <c r="F226" s="373"/>
      <c r="G226" s="374"/>
      <c r="H226" s="255"/>
    </row>
    <row r="227" spans="1:8">
      <c r="A227" s="255"/>
      <c r="B227" s="372"/>
      <c r="C227" s="373"/>
      <c r="D227" s="373"/>
      <c r="E227" s="373"/>
      <c r="F227" s="373"/>
      <c r="G227" s="374"/>
      <c r="H227" s="255"/>
    </row>
    <row r="228" spans="1:8">
      <c r="A228" s="255"/>
      <c r="B228" s="405" t="s">
        <v>491</v>
      </c>
      <c r="C228" s="406"/>
      <c r="D228" s="406"/>
      <c r="E228" s="406"/>
      <c r="F228" s="406"/>
      <c r="G228" s="407"/>
      <c r="H228" s="256">
        <f>(H225+H226+H227)/1</f>
        <v>8420</v>
      </c>
    </row>
    <row r="230" spans="1:8">
      <c r="A230" s="379"/>
      <c r="B230" s="381" t="s">
        <v>577</v>
      </c>
      <c r="C230" s="381"/>
      <c r="D230" s="381"/>
      <c r="E230" s="381"/>
      <c r="F230" s="381"/>
      <c r="G230" s="381"/>
      <c r="H230" s="382" t="s">
        <v>496</v>
      </c>
    </row>
    <row r="231" spans="1:8">
      <c r="A231" s="380"/>
      <c r="B231" s="384" t="s">
        <v>578</v>
      </c>
      <c r="C231" s="384"/>
      <c r="D231" s="384"/>
      <c r="E231" s="384"/>
      <c r="F231" s="384"/>
      <c r="G231" s="384"/>
      <c r="H231" s="383"/>
    </row>
    <row r="232" spans="1:8">
      <c r="A232" s="257" t="s">
        <v>579</v>
      </c>
      <c r="B232" s="385" t="s">
        <v>580</v>
      </c>
      <c r="C232" s="388"/>
      <c r="D232" s="388"/>
      <c r="E232" s="388"/>
      <c r="F232" s="388"/>
      <c r="G232" s="389"/>
      <c r="H232" s="257">
        <v>3</v>
      </c>
    </row>
    <row r="233" spans="1:8">
      <c r="A233" s="257"/>
      <c r="B233" s="385"/>
      <c r="C233" s="388"/>
      <c r="D233" s="388"/>
      <c r="E233" s="388"/>
      <c r="F233" s="388"/>
      <c r="G233" s="389"/>
      <c r="H233" s="257"/>
    </row>
    <row r="234" spans="1:8">
      <c r="A234" s="257"/>
      <c r="B234" s="385"/>
      <c r="C234" s="388"/>
      <c r="D234" s="388"/>
      <c r="E234" s="388"/>
      <c r="F234" s="388"/>
      <c r="G234" s="389"/>
      <c r="H234" s="257"/>
    </row>
    <row r="235" spans="1:8">
      <c r="A235" s="257"/>
      <c r="B235" s="399" t="s">
        <v>491</v>
      </c>
      <c r="C235" s="400"/>
      <c r="D235" s="400"/>
      <c r="E235" s="400"/>
      <c r="F235" s="400"/>
      <c r="G235" s="401"/>
      <c r="H235" s="258">
        <f>(H232+H233+H234)/1</f>
        <v>3</v>
      </c>
    </row>
    <row r="237" spans="1:8">
      <c r="A237" s="379"/>
      <c r="B237" s="381" t="s">
        <v>581</v>
      </c>
      <c r="C237" s="381"/>
      <c r="D237" s="381"/>
      <c r="E237" s="381"/>
      <c r="F237" s="381"/>
      <c r="G237" s="381"/>
      <c r="H237" s="382" t="s">
        <v>496</v>
      </c>
    </row>
    <row r="238" spans="1:8">
      <c r="A238" s="380"/>
      <c r="B238" s="384" t="s">
        <v>582</v>
      </c>
      <c r="C238" s="384"/>
      <c r="D238" s="384"/>
      <c r="E238" s="384"/>
      <c r="F238" s="384"/>
      <c r="G238" s="384"/>
      <c r="H238" s="383"/>
    </row>
    <row r="239" spans="1:8">
      <c r="A239" s="257" t="s">
        <v>579</v>
      </c>
      <c r="B239" s="385" t="s">
        <v>580</v>
      </c>
      <c r="C239" s="388"/>
      <c r="D239" s="388"/>
      <c r="E239" s="388"/>
      <c r="F239" s="388"/>
      <c r="G239" s="389"/>
      <c r="H239" s="257">
        <v>80</v>
      </c>
    </row>
    <row r="240" spans="1:8">
      <c r="A240" s="257"/>
      <c r="B240" s="385"/>
      <c r="C240" s="388"/>
      <c r="D240" s="388"/>
      <c r="E240" s="388"/>
      <c r="F240" s="388"/>
      <c r="G240" s="389"/>
      <c r="H240" s="257"/>
    </row>
    <row r="241" spans="1:8">
      <c r="A241" s="257"/>
      <c r="B241" s="385"/>
      <c r="C241" s="388"/>
      <c r="D241" s="388"/>
      <c r="E241" s="388"/>
      <c r="F241" s="388"/>
      <c r="G241" s="389"/>
      <c r="H241" s="257"/>
    </row>
    <row r="242" spans="1:8">
      <c r="A242" s="257"/>
      <c r="B242" s="399" t="s">
        <v>491</v>
      </c>
      <c r="C242" s="400"/>
      <c r="D242" s="400"/>
      <c r="E242" s="400"/>
      <c r="F242" s="400"/>
      <c r="G242" s="401"/>
      <c r="H242" s="258">
        <f>(H239+H240+H241)/1</f>
        <v>80</v>
      </c>
    </row>
    <row r="244" spans="1:8">
      <c r="A244" s="379"/>
      <c r="B244" s="381" t="s">
        <v>583</v>
      </c>
      <c r="C244" s="381"/>
      <c r="D244" s="381"/>
      <c r="E244" s="381"/>
      <c r="F244" s="381"/>
      <c r="G244" s="381"/>
      <c r="H244" s="382" t="s">
        <v>496</v>
      </c>
    </row>
    <row r="245" spans="1:8">
      <c r="A245" s="380"/>
      <c r="B245" s="384" t="s">
        <v>584</v>
      </c>
      <c r="C245" s="384"/>
      <c r="D245" s="384"/>
      <c r="E245" s="384"/>
      <c r="F245" s="384"/>
      <c r="G245" s="384"/>
      <c r="H245" s="383"/>
    </row>
    <row r="246" spans="1:8">
      <c r="A246" s="257" t="s">
        <v>579</v>
      </c>
      <c r="B246" s="385" t="s">
        <v>580</v>
      </c>
      <c r="C246" s="388"/>
      <c r="D246" s="388"/>
      <c r="E246" s="388"/>
      <c r="F246" s="388"/>
      <c r="G246" s="389"/>
      <c r="H246" s="257">
        <v>60</v>
      </c>
    </row>
    <row r="247" spans="1:8">
      <c r="A247" s="257"/>
      <c r="B247" s="385"/>
      <c r="C247" s="388"/>
      <c r="D247" s="388"/>
      <c r="E247" s="388"/>
      <c r="F247" s="388"/>
      <c r="G247" s="389"/>
      <c r="H247" s="257"/>
    </row>
    <row r="248" spans="1:8">
      <c r="A248" s="257"/>
      <c r="B248" s="385"/>
      <c r="C248" s="388"/>
      <c r="D248" s="388"/>
      <c r="E248" s="388"/>
      <c r="F248" s="388"/>
      <c r="G248" s="389"/>
      <c r="H248" s="257"/>
    </row>
    <row r="249" spans="1:8">
      <c r="A249" s="257"/>
      <c r="B249" s="399" t="s">
        <v>491</v>
      </c>
      <c r="C249" s="400"/>
      <c r="D249" s="400"/>
      <c r="E249" s="400"/>
      <c r="F249" s="400"/>
      <c r="G249" s="401"/>
      <c r="H249" s="258">
        <f>(H246+H247+H248)/1</f>
        <v>60</v>
      </c>
    </row>
    <row r="251" spans="1:8">
      <c r="A251" s="379"/>
      <c r="B251" s="381" t="s">
        <v>585</v>
      </c>
      <c r="C251" s="381"/>
      <c r="D251" s="381"/>
      <c r="E251" s="381"/>
      <c r="F251" s="381"/>
      <c r="G251" s="381"/>
      <c r="H251" s="382" t="s">
        <v>496</v>
      </c>
    </row>
    <row r="252" spans="1:8">
      <c r="A252" s="380"/>
      <c r="B252" s="384" t="s">
        <v>586</v>
      </c>
      <c r="C252" s="384"/>
      <c r="D252" s="384"/>
      <c r="E252" s="384"/>
      <c r="F252" s="384"/>
      <c r="G252" s="384"/>
      <c r="H252" s="383"/>
    </row>
    <row r="253" spans="1:8">
      <c r="A253" s="257" t="s">
        <v>252</v>
      </c>
      <c r="B253" s="385" t="s">
        <v>587</v>
      </c>
      <c r="C253" s="388"/>
      <c r="D253" s="388"/>
      <c r="E253" s="388"/>
      <c r="F253" s="388"/>
      <c r="G253" s="389"/>
      <c r="H253" s="257">
        <v>400</v>
      </c>
    </row>
    <row r="254" spans="1:8">
      <c r="A254" s="257"/>
      <c r="B254" s="385"/>
      <c r="C254" s="388"/>
      <c r="D254" s="388"/>
      <c r="E254" s="388"/>
      <c r="F254" s="388"/>
      <c r="G254" s="389"/>
      <c r="H254" s="257"/>
    </row>
    <row r="255" spans="1:8">
      <c r="A255" s="257"/>
      <c r="B255" s="385"/>
      <c r="C255" s="388"/>
      <c r="D255" s="388"/>
      <c r="E255" s="388"/>
      <c r="F255" s="388"/>
      <c r="G255" s="389"/>
      <c r="H255" s="257"/>
    </row>
    <row r="256" spans="1:8">
      <c r="A256" s="257"/>
      <c r="B256" s="399" t="s">
        <v>491</v>
      </c>
      <c r="C256" s="400"/>
      <c r="D256" s="400"/>
      <c r="E256" s="400"/>
      <c r="F256" s="400"/>
      <c r="G256" s="401"/>
      <c r="H256" s="258">
        <f>(H253+H254+H255)/1</f>
        <v>400</v>
      </c>
    </row>
    <row r="258" spans="1:8">
      <c r="A258" s="379"/>
      <c r="B258" s="381" t="s">
        <v>588</v>
      </c>
      <c r="C258" s="381"/>
      <c r="D258" s="381"/>
      <c r="E258" s="381"/>
      <c r="F258" s="381"/>
      <c r="G258" s="381"/>
      <c r="H258" s="382" t="s">
        <v>496</v>
      </c>
    </row>
    <row r="259" spans="1:8">
      <c r="A259" s="380"/>
      <c r="B259" s="384" t="s">
        <v>589</v>
      </c>
      <c r="C259" s="384"/>
      <c r="D259" s="384"/>
      <c r="E259" s="384"/>
      <c r="F259" s="384"/>
      <c r="G259" s="384"/>
      <c r="H259" s="383"/>
    </row>
    <row r="260" spans="1:8">
      <c r="A260" s="257" t="s">
        <v>579</v>
      </c>
      <c r="B260" s="385" t="s">
        <v>580</v>
      </c>
      <c r="C260" s="388"/>
      <c r="D260" s="388"/>
      <c r="E260" s="388"/>
      <c r="F260" s="388"/>
      <c r="G260" s="389"/>
      <c r="H260" s="257">
        <v>350</v>
      </c>
    </row>
    <row r="261" spans="1:8">
      <c r="A261" s="257"/>
      <c r="B261" s="385"/>
      <c r="C261" s="388"/>
      <c r="D261" s="388"/>
      <c r="E261" s="388"/>
      <c r="F261" s="388"/>
      <c r="G261" s="389"/>
      <c r="H261" s="257"/>
    </row>
    <row r="262" spans="1:8">
      <c r="A262" s="257"/>
      <c r="B262" s="385"/>
      <c r="C262" s="388"/>
      <c r="D262" s="388"/>
      <c r="E262" s="388"/>
      <c r="F262" s="388"/>
      <c r="G262" s="389"/>
      <c r="H262" s="257"/>
    </row>
    <row r="263" spans="1:8">
      <c r="A263" s="257"/>
      <c r="B263" s="399" t="s">
        <v>491</v>
      </c>
      <c r="C263" s="400"/>
      <c r="D263" s="400"/>
      <c r="E263" s="400"/>
      <c r="F263" s="400"/>
      <c r="G263" s="401"/>
      <c r="H263" s="258">
        <f>(H260+H261+H262)/1</f>
        <v>350</v>
      </c>
    </row>
    <row r="265" spans="1:8">
      <c r="A265" s="379"/>
      <c r="B265" s="381" t="s">
        <v>590</v>
      </c>
      <c r="C265" s="381"/>
      <c r="D265" s="381"/>
      <c r="E265" s="381"/>
      <c r="F265" s="381"/>
      <c r="G265" s="381"/>
      <c r="H265" s="382" t="s">
        <v>496</v>
      </c>
    </row>
    <row r="266" spans="1:8">
      <c r="A266" s="380"/>
      <c r="B266" s="384" t="s">
        <v>591</v>
      </c>
      <c r="C266" s="384"/>
      <c r="D266" s="384"/>
      <c r="E266" s="384"/>
      <c r="F266" s="384"/>
      <c r="G266" s="384"/>
      <c r="H266" s="383"/>
    </row>
    <row r="267" spans="1:8">
      <c r="A267" s="257" t="s">
        <v>579</v>
      </c>
      <c r="B267" s="385" t="s">
        <v>580</v>
      </c>
      <c r="C267" s="388"/>
      <c r="D267" s="388"/>
      <c r="E267" s="388"/>
      <c r="F267" s="388"/>
      <c r="G267" s="389"/>
      <c r="H267" s="257">
        <v>50</v>
      </c>
    </row>
    <row r="268" spans="1:8">
      <c r="A268" s="257"/>
      <c r="B268" s="385"/>
      <c r="C268" s="388"/>
      <c r="D268" s="388"/>
      <c r="E268" s="388"/>
      <c r="F268" s="388"/>
      <c r="G268" s="389"/>
      <c r="H268" s="257"/>
    </row>
    <row r="269" spans="1:8">
      <c r="A269" s="257"/>
      <c r="B269" s="385"/>
      <c r="C269" s="388"/>
      <c r="D269" s="388"/>
      <c r="E269" s="388"/>
      <c r="F269" s="388"/>
      <c r="G269" s="389"/>
      <c r="H269" s="257"/>
    </row>
    <row r="270" spans="1:8">
      <c r="A270" s="257"/>
      <c r="B270" s="399" t="s">
        <v>491</v>
      </c>
      <c r="C270" s="400"/>
      <c r="D270" s="400"/>
      <c r="E270" s="400"/>
      <c r="F270" s="400"/>
      <c r="G270" s="401"/>
      <c r="H270" s="258">
        <f>(H267+H268+H269)/1</f>
        <v>50</v>
      </c>
    </row>
    <row r="272" spans="1:8">
      <c r="A272" s="379"/>
      <c r="B272" s="381" t="s">
        <v>592</v>
      </c>
      <c r="C272" s="381"/>
      <c r="D272" s="381"/>
      <c r="E272" s="381"/>
      <c r="F272" s="381"/>
      <c r="G272" s="381"/>
      <c r="H272" s="382" t="s">
        <v>496</v>
      </c>
    </row>
    <row r="273" spans="1:8">
      <c r="A273" s="380"/>
      <c r="B273" s="384" t="s">
        <v>593</v>
      </c>
      <c r="C273" s="384"/>
      <c r="D273" s="384"/>
      <c r="E273" s="384"/>
      <c r="F273" s="384"/>
      <c r="G273" s="384"/>
      <c r="H273" s="383"/>
    </row>
    <row r="274" spans="1:8">
      <c r="A274" s="257" t="s">
        <v>579</v>
      </c>
      <c r="B274" s="385" t="s">
        <v>580</v>
      </c>
      <c r="C274" s="388"/>
      <c r="D274" s="388"/>
      <c r="E274" s="388"/>
      <c r="F274" s="388"/>
      <c r="G274" s="389"/>
      <c r="H274" s="257">
        <v>25</v>
      </c>
    </row>
    <row r="275" spans="1:8">
      <c r="A275" s="257"/>
      <c r="B275" s="385"/>
      <c r="C275" s="388"/>
      <c r="D275" s="388"/>
      <c r="E275" s="388"/>
      <c r="F275" s="388"/>
      <c r="G275" s="389"/>
      <c r="H275" s="257"/>
    </row>
    <row r="276" spans="1:8">
      <c r="A276" s="257"/>
      <c r="B276" s="399" t="s">
        <v>491</v>
      </c>
      <c r="C276" s="400"/>
      <c r="D276" s="400"/>
      <c r="E276" s="400"/>
      <c r="F276" s="400"/>
      <c r="G276" s="401"/>
      <c r="H276" s="258">
        <f>(H274+H275)/1</f>
        <v>25</v>
      </c>
    </row>
    <row r="279" spans="1:8">
      <c r="A279" s="379"/>
      <c r="B279" s="381" t="s">
        <v>594</v>
      </c>
      <c r="C279" s="381"/>
      <c r="D279" s="381"/>
      <c r="E279" s="381"/>
      <c r="F279" s="381"/>
      <c r="G279" s="381"/>
      <c r="H279" s="382" t="s">
        <v>496</v>
      </c>
    </row>
    <row r="280" spans="1:8">
      <c r="A280" s="380"/>
      <c r="B280" s="384" t="s">
        <v>595</v>
      </c>
      <c r="C280" s="384"/>
      <c r="D280" s="384"/>
      <c r="E280" s="384"/>
      <c r="F280" s="384"/>
      <c r="G280" s="384"/>
      <c r="H280" s="383"/>
    </row>
    <row r="281" spans="1:8">
      <c r="A281" s="257" t="s">
        <v>579</v>
      </c>
      <c r="B281" s="385" t="s">
        <v>580</v>
      </c>
      <c r="C281" s="388"/>
      <c r="D281" s="388"/>
      <c r="E281" s="388"/>
      <c r="F281" s="388"/>
      <c r="G281" s="389"/>
      <c r="H281" s="257">
        <v>0.6</v>
      </c>
    </row>
    <row r="282" spans="1:8">
      <c r="A282" s="257"/>
      <c r="B282" s="385"/>
      <c r="C282" s="388"/>
      <c r="D282" s="388"/>
      <c r="E282" s="388"/>
      <c r="F282" s="388"/>
      <c r="G282" s="389"/>
      <c r="H282" s="257"/>
    </row>
    <row r="283" spans="1:8">
      <c r="A283" s="257"/>
      <c r="B283" s="385"/>
      <c r="C283" s="388"/>
      <c r="D283" s="388"/>
      <c r="E283" s="388"/>
      <c r="F283" s="388"/>
      <c r="G283" s="389"/>
      <c r="H283" s="257"/>
    </row>
    <row r="284" spans="1:8">
      <c r="A284" s="257"/>
      <c r="B284" s="399" t="s">
        <v>491</v>
      </c>
      <c r="C284" s="400"/>
      <c r="D284" s="400"/>
      <c r="E284" s="400"/>
      <c r="F284" s="400"/>
      <c r="G284" s="401"/>
      <c r="H284" s="258">
        <f>(H281+H282+H283)/1</f>
        <v>0.6</v>
      </c>
    </row>
    <row r="286" spans="1:8">
      <c r="A286" s="379"/>
      <c r="B286" s="381" t="s">
        <v>596</v>
      </c>
      <c r="C286" s="381"/>
      <c r="D286" s="381"/>
      <c r="E286" s="381"/>
      <c r="F286" s="381"/>
      <c r="G286" s="381"/>
      <c r="H286" s="382" t="s">
        <v>496</v>
      </c>
    </row>
    <row r="287" spans="1:8">
      <c r="A287" s="380"/>
      <c r="B287" s="384" t="s">
        <v>597</v>
      </c>
      <c r="C287" s="384"/>
      <c r="D287" s="384"/>
      <c r="E287" s="384"/>
      <c r="F287" s="384"/>
      <c r="G287" s="384"/>
      <c r="H287" s="383"/>
    </row>
    <row r="288" spans="1:8">
      <c r="A288" s="257" t="s">
        <v>579</v>
      </c>
      <c r="B288" s="385" t="s">
        <v>580</v>
      </c>
      <c r="C288" s="388"/>
      <c r="D288" s="388"/>
      <c r="E288" s="388"/>
      <c r="F288" s="388"/>
      <c r="G288" s="389"/>
      <c r="H288" s="257">
        <v>20</v>
      </c>
    </row>
    <row r="289" spans="1:8">
      <c r="A289" s="257"/>
      <c r="B289" s="385"/>
      <c r="C289" s="388"/>
      <c r="D289" s="388"/>
      <c r="E289" s="388"/>
      <c r="F289" s="388"/>
      <c r="G289" s="389"/>
      <c r="H289" s="257"/>
    </row>
    <row r="290" spans="1:8">
      <c r="A290" s="257"/>
      <c r="B290" s="385"/>
      <c r="C290" s="388"/>
      <c r="D290" s="388"/>
      <c r="E290" s="388"/>
      <c r="F290" s="388"/>
      <c r="G290" s="389"/>
      <c r="H290" s="257"/>
    </row>
    <row r="291" spans="1:8">
      <c r="A291" s="257"/>
      <c r="B291" s="399" t="s">
        <v>491</v>
      </c>
      <c r="C291" s="400"/>
      <c r="D291" s="400"/>
      <c r="E291" s="400"/>
      <c r="F291" s="400"/>
      <c r="G291" s="401"/>
      <c r="H291" s="258">
        <f>(H288+H289+H290)/1</f>
        <v>20</v>
      </c>
    </row>
    <row r="293" spans="1:8">
      <c r="A293" s="379"/>
      <c r="B293" s="381" t="s">
        <v>598</v>
      </c>
      <c r="C293" s="381"/>
      <c r="D293" s="381"/>
      <c r="E293" s="381"/>
      <c r="F293" s="381"/>
      <c r="G293" s="381"/>
      <c r="H293" s="382" t="s">
        <v>496</v>
      </c>
    </row>
    <row r="294" spans="1:8">
      <c r="A294" s="380"/>
      <c r="B294" s="384" t="s">
        <v>599</v>
      </c>
      <c r="C294" s="384"/>
      <c r="D294" s="384"/>
      <c r="E294" s="384"/>
      <c r="F294" s="384"/>
      <c r="G294" s="384"/>
      <c r="H294" s="383"/>
    </row>
    <row r="295" spans="1:8">
      <c r="A295" s="257" t="s">
        <v>579</v>
      </c>
      <c r="B295" s="385" t="s">
        <v>580</v>
      </c>
      <c r="C295" s="388"/>
      <c r="D295" s="388"/>
      <c r="E295" s="388"/>
      <c r="F295" s="388"/>
      <c r="G295" s="389"/>
      <c r="H295" s="257">
        <v>2</v>
      </c>
    </row>
    <row r="296" spans="1:8">
      <c r="A296" s="257"/>
      <c r="B296" s="385"/>
      <c r="C296" s="388"/>
      <c r="D296" s="388"/>
      <c r="E296" s="388"/>
      <c r="F296" s="388"/>
      <c r="G296" s="389"/>
      <c r="H296" s="257"/>
    </row>
    <row r="297" spans="1:8">
      <c r="A297" s="257"/>
      <c r="B297" s="385"/>
      <c r="C297" s="388"/>
      <c r="D297" s="388"/>
      <c r="E297" s="388"/>
      <c r="F297" s="388"/>
      <c r="G297" s="389"/>
      <c r="H297" s="257"/>
    </row>
    <row r="298" spans="1:8">
      <c r="A298" s="257"/>
      <c r="B298" s="399" t="s">
        <v>491</v>
      </c>
      <c r="C298" s="400"/>
      <c r="D298" s="400"/>
      <c r="E298" s="400"/>
      <c r="F298" s="400"/>
      <c r="G298" s="401"/>
      <c r="H298" s="258">
        <f>(H295+H296+H297)/1</f>
        <v>2</v>
      </c>
    </row>
    <row r="300" spans="1:8">
      <c r="A300" s="379"/>
      <c r="B300" s="381" t="s">
        <v>600</v>
      </c>
      <c r="C300" s="381"/>
      <c r="D300" s="381"/>
      <c r="E300" s="381"/>
      <c r="F300" s="381"/>
      <c r="G300" s="381"/>
      <c r="H300" s="382" t="s">
        <v>496</v>
      </c>
    </row>
    <row r="301" spans="1:8">
      <c r="A301" s="380"/>
      <c r="B301" s="384" t="s">
        <v>601</v>
      </c>
      <c r="C301" s="384"/>
      <c r="D301" s="384"/>
      <c r="E301" s="384"/>
      <c r="F301" s="384"/>
      <c r="G301" s="384"/>
      <c r="H301" s="383"/>
    </row>
    <row r="302" spans="1:8">
      <c r="A302" s="257" t="s">
        <v>579</v>
      </c>
      <c r="B302" s="385" t="s">
        <v>580</v>
      </c>
      <c r="C302" s="388"/>
      <c r="D302" s="388"/>
      <c r="E302" s="388"/>
      <c r="F302" s="388"/>
      <c r="G302" s="389"/>
      <c r="H302" s="257">
        <v>25</v>
      </c>
    </row>
    <row r="303" spans="1:8">
      <c r="A303" s="257"/>
      <c r="B303" s="385"/>
      <c r="C303" s="388"/>
      <c r="D303" s="388"/>
      <c r="E303" s="388"/>
      <c r="F303" s="388"/>
      <c r="G303" s="389"/>
      <c r="H303" s="257"/>
    </row>
    <row r="304" spans="1:8">
      <c r="A304" s="257"/>
      <c r="B304" s="385"/>
      <c r="C304" s="388"/>
      <c r="D304" s="388"/>
      <c r="E304" s="388"/>
      <c r="F304" s="388"/>
      <c r="G304" s="389"/>
      <c r="H304" s="257"/>
    </row>
    <row r="305" spans="1:8">
      <c r="A305" s="257"/>
      <c r="B305" s="399" t="s">
        <v>491</v>
      </c>
      <c r="C305" s="400"/>
      <c r="D305" s="400"/>
      <c r="E305" s="400"/>
      <c r="F305" s="400"/>
      <c r="G305" s="401"/>
      <c r="H305" s="258">
        <f>(H302+H303+H304)/1</f>
        <v>25</v>
      </c>
    </row>
    <row r="307" spans="1:8">
      <c r="A307" s="379"/>
      <c r="B307" s="381" t="s">
        <v>602</v>
      </c>
      <c r="C307" s="381"/>
      <c r="D307" s="381"/>
      <c r="E307" s="381"/>
      <c r="F307" s="381"/>
      <c r="G307" s="381"/>
      <c r="H307" s="382" t="s">
        <v>496</v>
      </c>
    </row>
    <row r="308" spans="1:8">
      <c r="A308" s="380"/>
      <c r="B308" s="384" t="s">
        <v>603</v>
      </c>
      <c r="C308" s="384"/>
      <c r="D308" s="384"/>
      <c r="E308" s="384"/>
      <c r="F308" s="384"/>
      <c r="G308" s="384"/>
      <c r="H308" s="383"/>
    </row>
    <row r="309" spans="1:8">
      <c r="A309" s="257" t="s">
        <v>604</v>
      </c>
      <c r="B309" s="385" t="s">
        <v>605</v>
      </c>
      <c r="C309" s="388"/>
      <c r="D309" s="388"/>
      <c r="E309" s="388"/>
      <c r="F309" s="388"/>
      <c r="G309" s="389"/>
      <c r="H309" s="257">
        <v>42</v>
      </c>
    </row>
    <row r="310" spans="1:8">
      <c r="A310" s="257"/>
      <c r="B310" s="385"/>
      <c r="C310" s="388"/>
      <c r="D310" s="388"/>
      <c r="E310" s="388"/>
      <c r="F310" s="388"/>
      <c r="G310" s="389"/>
      <c r="H310" s="257"/>
    </row>
    <row r="311" spans="1:8">
      <c r="A311" s="257"/>
      <c r="B311" s="385"/>
      <c r="C311" s="388"/>
      <c r="D311" s="388"/>
      <c r="E311" s="388"/>
      <c r="F311" s="388"/>
      <c r="G311" s="389"/>
      <c r="H311" s="257"/>
    </row>
    <row r="312" spans="1:8">
      <c r="A312" s="257"/>
      <c r="B312" s="399" t="s">
        <v>491</v>
      </c>
      <c r="C312" s="400"/>
      <c r="D312" s="400"/>
      <c r="E312" s="400"/>
      <c r="F312" s="400"/>
      <c r="G312" s="401"/>
      <c r="H312" s="258">
        <f>(H309+H310+H311)/1</f>
        <v>42</v>
      </c>
    </row>
    <row r="314" spans="1:8">
      <c r="A314" s="379"/>
      <c r="B314" s="381" t="s">
        <v>606</v>
      </c>
      <c r="C314" s="381"/>
      <c r="D314" s="381"/>
      <c r="E314" s="381"/>
      <c r="F314" s="381"/>
      <c r="G314" s="381"/>
      <c r="H314" s="382" t="s">
        <v>496</v>
      </c>
    </row>
    <row r="315" spans="1:8">
      <c r="A315" s="380"/>
      <c r="B315" s="418" t="s">
        <v>607</v>
      </c>
      <c r="C315" s="408"/>
      <c r="D315" s="408"/>
      <c r="E315" s="408"/>
      <c r="F315" s="408"/>
      <c r="G315" s="409"/>
      <c r="H315" s="383"/>
    </row>
    <row r="316" spans="1:8">
      <c r="A316" s="257" t="s">
        <v>604</v>
      </c>
      <c r="B316" s="385" t="s">
        <v>605</v>
      </c>
      <c r="C316" s="388"/>
      <c r="D316" s="388"/>
      <c r="E316" s="388"/>
      <c r="F316" s="388"/>
      <c r="G316" s="389"/>
      <c r="H316" s="257">
        <v>140</v>
      </c>
    </row>
    <row r="317" spans="1:8">
      <c r="A317" s="257"/>
      <c r="B317" s="385"/>
      <c r="C317" s="388"/>
      <c r="D317" s="388"/>
      <c r="E317" s="388"/>
      <c r="F317" s="388"/>
      <c r="G317" s="389"/>
      <c r="H317" s="257"/>
    </row>
    <row r="318" spans="1:8">
      <c r="A318" s="257"/>
      <c r="B318" s="385"/>
      <c r="C318" s="388"/>
      <c r="D318" s="388"/>
      <c r="E318" s="388"/>
      <c r="F318" s="388"/>
      <c r="G318" s="389"/>
      <c r="H318" s="257"/>
    </row>
    <row r="319" spans="1:8">
      <c r="A319" s="257"/>
      <c r="B319" s="399" t="s">
        <v>491</v>
      </c>
      <c r="C319" s="400"/>
      <c r="D319" s="400"/>
      <c r="E319" s="400"/>
      <c r="F319" s="400"/>
      <c r="G319" s="401"/>
      <c r="H319" s="258">
        <f>(H316+H317+H318)/1</f>
        <v>140</v>
      </c>
    </row>
    <row r="321" spans="1:8">
      <c r="A321" s="379"/>
      <c r="B321" s="381" t="s">
        <v>608</v>
      </c>
      <c r="C321" s="381"/>
      <c r="D321" s="381"/>
      <c r="E321" s="381"/>
      <c r="F321" s="381"/>
      <c r="G321" s="381"/>
      <c r="H321" s="382" t="s">
        <v>496</v>
      </c>
    </row>
    <row r="322" spans="1:8">
      <c r="A322" s="380"/>
      <c r="B322" s="418" t="s">
        <v>609</v>
      </c>
      <c r="C322" s="408"/>
      <c r="D322" s="408"/>
      <c r="E322" s="408"/>
      <c r="F322" s="408"/>
      <c r="G322" s="409"/>
      <c r="H322" s="383"/>
    </row>
    <row r="323" spans="1:8">
      <c r="A323" s="257" t="s">
        <v>527</v>
      </c>
      <c r="B323" s="385" t="s">
        <v>528</v>
      </c>
      <c r="C323" s="388"/>
      <c r="D323" s="388"/>
      <c r="E323" s="388"/>
      <c r="F323" s="388"/>
      <c r="G323" s="389"/>
      <c r="H323" s="257">
        <v>1.1000000000000001</v>
      </c>
    </row>
    <row r="324" spans="1:8">
      <c r="A324" s="257"/>
      <c r="B324" s="385"/>
      <c r="C324" s="388"/>
      <c r="D324" s="388"/>
      <c r="E324" s="388"/>
      <c r="F324" s="388"/>
      <c r="G324" s="389"/>
      <c r="H324" s="257"/>
    </row>
    <row r="325" spans="1:8">
      <c r="A325" s="257"/>
      <c r="B325" s="385"/>
      <c r="C325" s="388"/>
      <c r="D325" s="388"/>
      <c r="E325" s="388"/>
      <c r="F325" s="388"/>
      <c r="G325" s="389"/>
      <c r="H325" s="257"/>
    </row>
    <row r="326" spans="1:8">
      <c r="A326" s="257"/>
      <c r="B326" s="399" t="s">
        <v>491</v>
      </c>
      <c r="C326" s="400"/>
      <c r="D326" s="400"/>
      <c r="E326" s="400"/>
      <c r="F326" s="400"/>
      <c r="G326" s="401"/>
      <c r="H326" s="258">
        <f>(H323+H324+H325)/1</f>
        <v>1.1000000000000001</v>
      </c>
    </row>
    <row r="328" spans="1:8">
      <c r="A328" s="396"/>
      <c r="B328" s="378" t="s">
        <v>610</v>
      </c>
      <c r="C328" s="378"/>
      <c r="D328" s="378"/>
      <c r="E328" s="378"/>
      <c r="F328" s="378"/>
      <c r="G328" s="378"/>
      <c r="H328" s="367" t="s">
        <v>496</v>
      </c>
    </row>
    <row r="329" spans="1:8">
      <c r="A329" s="397"/>
      <c r="B329" s="410" t="s">
        <v>611</v>
      </c>
      <c r="C329" s="411"/>
      <c r="D329" s="411"/>
      <c r="E329" s="411"/>
      <c r="F329" s="411"/>
      <c r="G329" s="412"/>
      <c r="H329" s="368"/>
    </row>
    <row r="330" spans="1:8">
      <c r="A330" s="255" t="s">
        <v>527</v>
      </c>
      <c r="B330" s="372" t="s">
        <v>528</v>
      </c>
      <c r="C330" s="373"/>
      <c r="D330" s="373"/>
      <c r="E330" s="373"/>
      <c r="F330" s="373"/>
      <c r="G330" s="374"/>
      <c r="H330" s="255">
        <v>1.8</v>
      </c>
    </row>
    <row r="331" spans="1:8">
      <c r="A331" s="255"/>
      <c r="B331" s="372"/>
      <c r="C331" s="373"/>
      <c r="D331" s="373"/>
      <c r="E331" s="373"/>
      <c r="F331" s="373"/>
      <c r="G331" s="374"/>
      <c r="H331" s="255"/>
    </row>
    <row r="332" spans="1:8">
      <c r="A332" s="255"/>
      <c r="B332" s="372"/>
      <c r="C332" s="373"/>
      <c r="D332" s="373"/>
      <c r="E332" s="373"/>
      <c r="F332" s="373"/>
      <c r="G332" s="374"/>
      <c r="H332" s="255"/>
    </row>
    <row r="333" spans="1:8">
      <c r="A333" s="255"/>
      <c r="B333" s="405" t="s">
        <v>491</v>
      </c>
      <c r="C333" s="406"/>
      <c r="D333" s="406"/>
      <c r="E333" s="406"/>
      <c r="F333" s="406"/>
      <c r="G333" s="407"/>
      <c r="H333" s="256">
        <f>(H330+H331+H332)/1</f>
        <v>1.8</v>
      </c>
    </row>
    <row r="335" spans="1:8">
      <c r="A335" s="379"/>
      <c r="B335" s="381" t="s">
        <v>612</v>
      </c>
      <c r="C335" s="381"/>
      <c r="D335" s="381"/>
      <c r="E335" s="381"/>
      <c r="F335" s="381"/>
      <c r="G335" s="381"/>
      <c r="H335" s="382" t="s">
        <v>496</v>
      </c>
    </row>
    <row r="336" spans="1:8">
      <c r="A336" s="380"/>
      <c r="B336" s="418" t="s">
        <v>613</v>
      </c>
      <c r="C336" s="408"/>
      <c r="D336" s="408"/>
      <c r="E336" s="408"/>
      <c r="F336" s="408"/>
      <c r="G336" s="409"/>
      <c r="H336" s="383"/>
    </row>
    <row r="337" spans="1:8">
      <c r="A337" s="257" t="s">
        <v>527</v>
      </c>
      <c r="B337" s="385" t="s">
        <v>528</v>
      </c>
      <c r="C337" s="388"/>
      <c r="D337" s="388"/>
      <c r="E337" s="388"/>
      <c r="F337" s="388"/>
      <c r="G337" s="389"/>
      <c r="H337" s="257">
        <v>2.5</v>
      </c>
    </row>
    <row r="338" spans="1:8">
      <c r="A338" s="257"/>
      <c r="B338" s="385"/>
      <c r="C338" s="388"/>
      <c r="D338" s="388"/>
      <c r="E338" s="388"/>
      <c r="F338" s="388"/>
      <c r="G338" s="389"/>
      <c r="H338" s="257"/>
    </row>
    <row r="339" spans="1:8">
      <c r="A339" s="257"/>
      <c r="B339" s="385"/>
      <c r="C339" s="388"/>
      <c r="D339" s="388"/>
      <c r="E339" s="388"/>
      <c r="F339" s="388"/>
      <c r="G339" s="389"/>
      <c r="H339" s="257"/>
    </row>
    <row r="340" spans="1:8">
      <c r="A340" s="257"/>
      <c r="B340" s="399" t="s">
        <v>491</v>
      </c>
      <c r="C340" s="400"/>
      <c r="D340" s="400"/>
      <c r="E340" s="400"/>
      <c r="F340" s="400"/>
      <c r="G340" s="401"/>
      <c r="H340" s="258">
        <f>(H337+H338+H339)/1</f>
        <v>2.5</v>
      </c>
    </row>
    <row r="342" spans="1:8">
      <c r="A342" s="379"/>
      <c r="B342" s="381" t="s">
        <v>614</v>
      </c>
      <c r="C342" s="381"/>
      <c r="D342" s="381"/>
      <c r="E342" s="381"/>
      <c r="F342" s="381"/>
      <c r="G342" s="381"/>
      <c r="H342" s="382" t="s">
        <v>496</v>
      </c>
    </row>
    <row r="343" spans="1:8">
      <c r="A343" s="380"/>
      <c r="B343" s="418" t="s">
        <v>615</v>
      </c>
      <c r="C343" s="408"/>
      <c r="D343" s="408"/>
      <c r="E343" s="408"/>
      <c r="F343" s="408"/>
      <c r="G343" s="409"/>
      <c r="H343" s="383"/>
    </row>
    <row r="344" spans="1:8">
      <c r="A344" s="257" t="s">
        <v>527</v>
      </c>
      <c r="B344" s="385" t="s">
        <v>528</v>
      </c>
      <c r="C344" s="388"/>
      <c r="D344" s="388"/>
      <c r="E344" s="388"/>
      <c r="F344" s="388"/>
      <c r="G344" s="389"/>
      <c r="H344" s="257">
        <v>3.8</v>
      </c>
    </row>
    <row r="345" spans="1:8">
      <c r="A345" s="257"/>
      <c r="B345" s="385"/>
      <c r="C345" s="388"/>
      <c r="D345" s="388"/>
      <c r="E345" s="388"/>
      <c r="F345" s="388"/>
      <c r="G345" s="389"/>
      <c r="H345" s="257"/>
    </row>
    <row r="346" spans="1:8">
      <c r="A346" s="257"/>
      <c r="B346" s="385"/>
      <c r="C346" s="388"/>
      <c r="D346" s="388"/>
      <c r="E346" s="388"/>
      <c r="F346" s="388"/>
      <c r="G346" s="389"/>
      <c r="H346" s="257"/>
    </row>
    <row r="347" spans="1:8">
      <c r="A347" s="257"/>
      <c r="B347" s="399" t="s">
        <v>491</v>
      </c>
      <c r="C347" s="400"/>
      <c r="D347" s="400"/>
      <c r="E347" s="400"/>
      <c r="F347" s="400"/>
      <c r="G347" s="401"/>
      <c r="H347" s="258">
        <f>(H344+H345+H346)/1</f>
        <v>3.8</v>
      </c>
    </row>
    <row r="349" spans="1:8">
      <c r="A349" s="379"/>
      <c r="B349" s="381" t="s">
        <v>616</v>
      </c>
      <c r="C349" s="381"/>
      <c r="D349" s="381"/>
      <c r="E349" s="381"/>
      <c r="F349" s="381"/>
      <c r="G349" s="381"/>
      <c r="H349" s="382" t="s">
        <v>496</v>
      </c>
    </row>
    <row r="350" spans="1:8">
      <c r="A350" s="380"/>
      <c r="B350" s="418" t="s">
        <v>617</v>
      </c>
      <c r="C350" s="408"/>
      <c r="D350" s="408"/>
      <c r="E350" s="408"/>
      <c r="F350" s="408"/>
      <c r="G350" s="409"/>
      <c r="H350" s="383"/>
    </row>
    <row r="351" spans="1:8">
      <c r="A351" s="257" t="s">
        <v>527</v>
      </c>
      <c r="B351" s="385" t="s">
        <v>528</v>
      </c>
      <c r="C351" s="388"/>
      <c r="D351" s="388"/>
      <c r="E351" s="388"/>
      <c r="F351" s="388"/>
      <c r="G351" s="389"/>
      <c r="H351" s="257">
        <v>4</v>
      </c>
    </row>
    <row r="352" spans="1:8">
      <c r="A352" s="257"/>
      <c r="B352" s="385"/>
      <c r="C352" s="388"/>
      <c r="D352" s="388"/>
      <c r="E352" s="388"/>
      <c r="F352" s="388"/>
      <c r="G352" s="389"/>
      <c r="H352" s="257"/>
    </row>
    <row r="353" spans="1:8">
      <c r="A353" s="257"/>
      <c r="B353" s="385"/>
      <c r="C353" s="388"/>
      <c r="D353" s="388"/>
      <c r="E353" s="388"/>
      <c r="F353" s="388"/>
      <c r="G353" s="389"/>
      <c r="H353" s="257"/>
    </row>
    <row r="354" spans="1:8">
      <c r="A354" s="257"/>
      <c r="B354" s="399" t="s">
        <v>491</v>
      </c>
      <c r="C354" s="400"/>
      <c r="D354" s="400"/>
      <c r="E354" s="400"/>
      <c r="F354" s="400"/>
      <c r="G354" s="401"/>
      <c r="H354" s="258">
        <f>(H351+H352+H353)/1</f>
        <v>4</v>
      </c>
    </row>
    <row r="356" spans="1:8">
      <c r="A356" s="379"/>
      <c r="B356" s="381" t="s">
        <v>618</v>
      </c>
      <c r="C356" s="381"/>
      <c r="D356" s="381"/>
      <c r="E356" s="381"/>
      <c r="F356" s="381"/>
      <c r="G356" s="381"/>
      <c r="H356" s="382" t="s">
        <v>496</v>
      </c>
    </row>
    <row r="357" spans="1:8">
      <c r="A357" s="380"/>
      <c r="B357" s="418" t="s">
        <v>429</v>
      </c>
      <c r="C357" s="408"/>
      <c r="D357" s="408"/>
      <c r="E357" s="408"/>
      <c r="F357" s="408"/>
      <c r="G357" s="409"/>
      <c r="H357" s="383"/>
    </row>
    <row r="358" spans="1:8">
      <c r="A358" s="257" t="s">
        <v>527</v>
      </c>
      <c r="B358" s="385" t="s">
        <v>528</v>
      </c>
      <c r="C358" s="388"/>
      <c r="D358" s="388"/>
      <c r="E358" s="388"/>
      <c r="F358" s="388"/>
      <c r="G358" s="389"/>
      <c r="H358" s="257">
        <v>4.5</v>
      </c>
    </row>
    <row r="359" spans="1:8">
      <c r="A359" s="257"/>
      <c r="B359" s="385"/>
      <c r="C359" s="388"/>
      <c r="D359" s="388"/>
      <c r="E359" s="388"/>
      <c r="F359" s="388"/>
      <c r="G359" s="389"/>
      <c r="H359" s="257"/>
    </row>
    <row r="360" spans="1:8">
      <c r="A360" s="257"/>
      <c r="B360" s="385"/>
      <c r="C360" s="388"/>
      <c r="D360" s="388"/>
      <c r="E360" s="388"/>
      <c r="F360" s="388"/>
      <c r="G360" s="389"/>
      <c r="H360" s="257"/>
    </row>
    <row r="361" spans="1:8">
      <c r="A361" s="257"/>
      <c r="B361" s="399" t="s">
        <v>491</v>
      </c>
      <c r="C361" s="400"/>
      <c r="D361" s="400"/>
      <c r="E361" s="400"/>
      <c r="F361" s="400"/>
      <c r="G361" s="401"/>
      <c r="H361" s="258">
        <f>(H358+H359+H360)/1</f>
        <v>4.5</v>
      </c>
    </row>
    <row r="363" spans="1:8">
      <c r="A363" s="379"/>
      <c r="B363" s="381" t="s">
        <v>619</v>
      </c>
      <c r="C363" s="381"/>
      <c r="D363" s="381"/>
      <c r="E363" s="381"/>
      <c r="F363" s="381"/>
      <c r="G363" s="381"/>
      <c r="H363" s="382" t="s">
        <v>496</v>
      </c>
    </row>
    <row r="364" spans="1:8">
      <c r="A364" s="380"/>
      <c r="B364" s="418" t="s">
        <v>620</v>
      </c>
      <c r="C364" s="408"/>
      <c r="D364" s="408"/>
      <c r="E364" s="408"/>
      <c r="F364" s="408"/>
      <c r="G364" s="409"/>
      <c r="H364" s="383"/>
    </row>
    <row r="365" spans="1:8">
      <c r="A365" s="257" t="s">
        <v>621</v>
      </c>
      <c r="B365" s="402" t="s">
        <v>622</v>
      </c>
      <c r="C365" s="388"/>
      <c r="D365" s="388"/>
      <c r="E365" s="388"/>
      <c r="F365" s="388"/>
      <c r="G365" s="389"/>
      <c r="H365" s="257">
        <v>36.25</v>
      </c>
    </row>
    <row r="366" spans="1:8">
      <c r="A366" s="257" t="s">
        <v>621</v>
      </c>
      <c r="B366" s="402" t="s">
        <v>623</v>
      </c>
      <c r="C366" s="388"/>
      <c r="D366" s="388"/>
      <c r="E366" s="388"/>
      <c r="F366" s="388"/>
      <c r="G366" s="389"/>
      <c r="H366" s="257">
        <v>32.549999999999997</v>
      </c>
    </row>
    <row r="367" spans="1:8">
      <c r="A367" s="257"/>
      <c r="B367" s="385"/>
      <c r="C367" s="388"/>
      <c r="D367" s="388"/>
      <c r="E367" s="388"/>
      <c r="F367" s="388"/>
      <c r="G367" s="389"/>
      <c r="H367" s="257"/>
    </row>
    <row r="368" spans="1:8">
      <c r="A368" s="257"/>
      <c r="B368" s="399" t="s">
        <v>491</v>
      </c>
      <c r="C368" s="400"/>
      <c r="D368" s="400"/>
      <c r="E368" s="400"/>
      <c r="F368" s="400"/>
      <c r="G368" s="401"/>
      <c r="H368" s="258">
        <v>32.549999999999997</v>
      </c>
    </row>
    <row r="370" spans="1:8">
      <c r="A370" s="379"/>
      <c r="B370" s="381" t="s">
        <v>624</v>
      </c>
      <c r="C370" s="381"/>
      <c r="D370" s="381"/>
      <c r="E370" s="381"/>
      <c r="F370" s="381"/>
      <c r="G370" s="381"/>
      <c r="H370" s="382" t="s">
        <v>496</v>
      </c>
    </row>
    <row r="371" spans="1:8">
      <c r="A371" s="380"/>
      <c r="B371" s="418" t="s">
        <v>430</v>
      </c>
      <c r="C371" s="408"/>
      <c r="D371" s="408"/>
      <c r="E371" s="408"/>
      <c r="F371" s="408"/>
      <c r="G371" s="409"/>
      <c r="H371" s="383"/>
    </row>
    <row r="372" spans="1:8">
      <c r="A372" s="257" t="s">
        <v>621</v>
      </c>
      <c r="B372" s="385" t="s">
        <v>528</v>
      </c>
      <c r="C372" s="388"/>
      <c r="D372" s="388"/>
      <c r="E372" s="388"/>
      <c r="F372" s="388"/>
      <c r="G372" s="389"/>
      <c r="H372" s="257">
        <v>5.5</v>
      </c>
    </row>
    <row r="373" spans="1:8">
      <c r="A373" s="257"/>
      <c r="B373" s="402"/>
      <c r="C373" s="388"/>
      <c r="D373" s="388"/>
      <c r="E373" s="388"/>
      <c r="F373" s="388"/>
      <c r="G373" s="389"/>
      <c r="H373" s="257"/>
    </row>
    <row r="374" spans="1:8">
      <c r="A374" s="257"/>
      <c r="B374" s="385"/>
      <c r="C374" s="388"/>
      <c r="D374" s="388"/>
      <c r="E374" s="388"/>
      <c r="F374" s="388"/>
      <c r="G374" s="389"/>
      <c r="H374" s="257"/>
    </row>
    <row r="375" spans="1:8">
      <c r="A375" s="257"/>
      <c r="B375" s="399" t="s">
        <v>491</v>
      </c>
      <c r="C375" s="400"/>
      <c r="D375" s="400"/>
      <c r="E375" s="400"/>
      <c r="F375" s="400"/>
      <c r="G375" s="401"/>
      <c r="H375" s="258">
        <v>5.5</v>
      </c>
    </row>
    <row r="377" spans="1:8">
      <c r="A377" s="379"/>
      <c r="B377" s="381" t="s">
        <v>625</v>
      </c>
      <c r="C377" s="381"/>
      <c r="D377" s="381"/>
      <c r="E377" s="381"/>
      <c r="F377" s="381"/>
      <c r="G377" s="381"/>
      <c r="H377" s="382" t="s">
        <v>496</v>
      </c>
    </row>
    <row r="378" spans="1:8">
      <c r="A378" s="380"/>
      <c r="B378" s="418" t="s">
        <v>626</v>
      </c>
      <c r="C378" s="408"/>
      <c r="D378" s="408"/>
      <c r="E378" s="408"/>
      <c r="F378" s="408"/>
      <c r="G378" s="409"/>
      <c r="H378" s="383"/>
    </row>
    <row r="379" spans="1:8">
      <c r="A379" s="257" t="s">
        <v>621</v>
      </c>
      <c r="B379" s="385" t="s">
        <v>528</v>
      </c>
      <c r="C379" s="388"/>
      <c r="D379" s="388"/>
      <c r="E379" s="388"/>
      <c r="F379" s="388"/>
      <c r="G379" s="389"/>
      <c r="H379" s="257">
        <v>3.91</v>
      </c>
    </row>
    <row r="380" spans="1:8">
      <c r="A380" s="257"/>
      <c r="B380" s="402"/>
      <c r="C380" s="388"/>
      <c r="D380" s="388"/>
      <c r="E380" s="388"/>
      <c r="F380" s="388"/>
      <c r="G380" s="389"/>
      <c r="H380" s="257"/>
    </row>
    <row r="381" spans="1:8">
      <c r="A381" s="257"/>
      <c r="B381" s="385"/>
      <c r="C381" s="388"/>
      <c r="D381" s="388"/>
      <c r="E381" s="388"/>
      <c r="F381" s="388"/>
      <c r="G381" s="389"/>
      <c r="H381" s="257"/>
    </row>
    <row r="382" spans="1:8">
      <c r="A382" s="257"/>
      <c r="B382" s="399" t="s">
        <v>491</v>
      </c>
      <c r="C382" s="400"/>
      <c r="D382" s="400"/>
      <c r="E382" s="400"/>
      <c r="F382" s="400"/>
      <c r="G382" s="401"/>
      <c r="H382" s="258">
        <v>3.91</v>
      </c>
    </row>
    <row r="384" spans="1:8">
      <c r="A384" s="379"/>
      <c r="B384" s="381" t="s">
        <v>627</v>
      </c>
      <c r="C384" s="381"/>
      <c r="D384" s="381"/>
      <c r="E384" s="381"/>
      <c r="F384" s="381"/>
      <c r="G384" s="381"/>
      <c r="H384" s="382" t="s">
        <v>496</v>
      </c>
    </row>
    <row r="385" spans="1:8">
      <c r="A385" s="380"/>
      <c r="B385" s="418" t="s">
        <v>628</v>
      </c>
      <c r="C385" s="408"/>
      <c r="D385" s="408"/>
      <c r="E385" s="408"/>
      <c r="F385" s="408"/>
      <c r="G385" s="409"/>
      <c r="H385" s="383"/>
    </row>
    <row r="386" spans="1:8">
      <c r="A386" s="257" t="s">
        <v>621</v>
      </c>
      <c r="B386" s="385" t="s">
        <v>629</v>
      </c>
      <c r="C386" s="388"/>
      <c r="D386" s="388"/>
      <c r="E386" s="388"/>
      <c r="F386" s="388"/>
      <c r="G386" s="389"/>
      <c r="H386" s="257">
        <v>1599.9</v>
      </c>
    </row>
    <row r="387" spans="1:8">
      <c r="A387" s="257"/>
      <c r="B387" s="402"/>
      <c r="C387" s="388"/>
      <c r="D387" s="388"/>
      <c r="E387" s="388"/>
      <c r="F387" s="388"/>
      <c r="G387" s="389"/>
      <c r="H387" s="257"/>
    </row>
    <row r="388" spans="1:8">
      <c r="A388" s="257"/>
      <c r="B388" s="385"/>
      <c r="C388" s="388"/>
      <c r="D388" s="388"/>
      <c r="E388" s="388"/>
      <c r="F388" s="388"/>
      <c r="G388" s="389"/>
      <c r="H388" s="257"/>
    </row>
    <row r="389" spans="1:8">
      <c r="A389" s="257"/>
      <c r="B389" s="399" t="s">
        <v>491</v>
      </c>
      <c r="C389" s="400"/>
      <c r="D389" s="400"/>
      <c r="E389" s="400"/>
      <c r="F389" s="400"/>
      <c r="G389" s="401"/>
      <c r="H389" s="258">
        <v>1599.9</v>
      </c>
    </row>
    <row r="391" spans="1:8">
      <c r="A391" s="379"/>
      <c r="B391" s="381" t="s">
        <v>630</v>
      </c>
      <c r="C391" s="381"/>
      <c r="D391" s="381"/>
      <c r="E391" s="381"/>
      <c r="F391" s="381"/>
      <c r="G391" s="381"/>
      <c r="H391" s="382" t="s">
        <v>496</v>
      </c>
    </row>
    <row r="392" spans="1:8">
      <c r="A392" s="380"/>
      <c r="B392" s="418" t="s">
        <v>631</v>
      </c>
      <c r="C392" s="408"/>
      <c r="D392" s="408"/>
      <c r="E392" s="408"/>
      <c r="F392" s="408"/>
      <c r="G392" s="409"/>
      <c r="H392" s="383"/>
    </row>
    <row r="393" spans="1:8">
      <c r="A393" s="257" t="s">
        <v>621</v>
      </c>
      <c r="B393" s="402" t="s">
        <v>632</v>
      </c>
      <c r="C393" s="388"/>
      <c r="D393" s="388"/>
      <c r="E393" s="388"/>
      <c r="F393" s="388"/>
      <c r="G393" s="389"/>
      <c r="H393" s="257">
        <v>34700</v>
      </c>
    </row>
    <row r="394" spans="1:8">
      <c r="A394" s="257"/>
      <c r="B394" s="402"/>
      <c r="C394" s="388"/>
      <c r="D394" s="388"/>
      <c r="E394" s="388"/>
      <c r="F394" s="388"/>
      <c r="G394" s="389"/>
      <c r="H394" s="257"/>
    </row>
    <row r="395" spans="1:8">
      <c r="A395" s="257"/>
      <c r="B395" s="385"/>
      <c r="C395" s="388"/>
      <c r="D395" s="388"/>
      <c r="E395" s="388"/>
      <c r="F395" s="388"/>
      <c r="G395" s="389"/>
      <c r="H395" s="257"/>
    </row>
    <row r="396" spans="1:8">
      <c r="A396" s="257"/>
      <c r="B396" s="399" t="s">
        <v>491</v>
      </c>
      <c r="C396" s="400"/>
      <c r="D396" s="400"/>
      <c r="E396" s="400"/>
      <c r="F396" s="400"/>
      <c r="G396" s="401"/>
      <c r="H396" s="258">
        <v>34700</v>
      </c>
    </row>
    <row r="398" spans="1:8">
      <c r="A398" s="396"/>
      <c r="B398" s="378" t="s">
        <v>455</v>
      </c>
      <c r="C398" s="378"/>
      <c r="D398" s="378"/>
      <c r="E398" s="378"/>
      <c r="F398" s="378"/>
      <c r="G398" s="378"/>
      <c r="H398" s="367" t="s">
        <v>496</v>
      </c>
    </row>
    <row r="399" spans="1:8">
      <c r="A399" s="397"/>
      <c r="B399" s="410" t="s">
        <v>456</v>
      </c>
      <c r="C399" s="411"/>
      <c r="D399" s="411"/>
      <c r="E399" s="411"/>
      <c r="F399" s="411"/>
      <c r="G399" s="412"/>
      <c r="H399" s="368"/>
    </row>
    <row r="400" spans="1:8">
      <c r="A400" s="255" t="s">
        <v>621</v>
      </c>
      <c r="B400" s="375" t="s">
        <v>633</v>
      </c>
      <c r="C400" s="373"/>
      <c r="D400" s="373"/>
      <c r="E400" s="373"/>
      <c r="F400" s="373"/>
      <c r="G400" s="374"/>
      <c r="H400" s="255">
        <v>554.4</v>
      </c>
    </row>
    <row r="401" spans="1:8">
      <c r="A401" s="255"/>
      <c r="B401" s="375"/>
      <c r="C401" s="373"/>
      <c r="D401" s="373"/>
      <c r="E401" s="373"/>
      <c r="F401" s="373"/>
      <c r="G401" s="374"/>
      <c r="H401" s="255"/>
    </row>
    <row r="402" spans="1:8">
      <c r="A402" s="255"/>
      <c r="B402" s="372"/>
      <c r="C402" s="373"/>
      <c r="D402" s="373"/>
      <c r="E402" s="373"/>
      <c r="F402" s="373"/>
      <c r="G402" s="374"/>
      <c r="H402" s="255"/>
    </row>
    <row r="403" spans="1:8">
      <c r="A403" s="255"/>
      <c r="B403" s="405" t="s">
        <v>491</v>
      </c>
      <c r="C403" s="406"/>
      <c r="D403" s="406"/>
      <c r="E403" s="406"/>
      <c r="F403" s="406"/>
      <c r="G403" s="407"/>
      <c r="H403" s="255">
        <v>554.4</v>
      </c>
    </row>
    <row r="405" spans="1:8">
      <c r="A405" s="379"/>
      <c r="B405" s="381" t="s">
        <v>634</v>
      </c>
      <c r="C405" s="381"/>
      <c r="D405" s="381"/>
      <c r="E405" s="381"/>
      <c r="F405" s="381"/>
      <c r="G405" s="381"/>
      <c r="H405" s="382" t="s">
        <v>496</v>
      </c>
    </row>
    <row r="406" spans="1:8">
      <c r="A406" s="380"/>
      <c r="B406" s="418" t="s">
        <v>456</v>
      </c>
      <c r="C406" s="408"/>
      <c r="D406" s="408"/>
      <c r="E406" s="408"/>
      <c r="F406" s="408"/>
      <c r="G406" s="409"/>
      <c r="H406" s="383"/>
    </row>
    <row r="407" spans="1:8">
      <c r="A407" s="257" t="s">
        <v>621</v>
      </c>
      <c r="B407" s="402" t="s">
        <v>635</v>
      </c>
      <c r="C407" s="388"/>
      <c r="D407" s="388"/>
      <c r="E407" s="388"/>
      <c r="F407" s="388"/>
      <c r="G407" s="389"/>
      <c r="H407" s="257">
        <v>14490</v>
      </c>
    </row>
    <row r="408" spans="1:8">
      <c r="A408" s="257"/>
      <c r="B408" s="402"/>
      <c r="C408" s="388"/>
      <c r="D408" s="388"/>
      <c r="E408" s="388"/>
      <c r="F408" s="388"/>
      <c r="G408" s="389"/>
      <c r="H408" s="257"/>
    </row>
    <row r="409" spans="1:8">
      <c r="A409" s="257"/>
      <c r="B409" s="385"/>
      <c r="C409" s="388"/>
      <c r="D409" s="388"/>
      <c r="E409" s="388"/>
      <c r="F409" s="388"/>
      <c r="G409" s="389"/>
      <c r="H409" s="257"/>
    </row>
    <row r="410" spans="1:8">
      <c r="A410" s="257"/>
      <c r="B410" s="399" t="s">
        <v>491</v>
      </c>
      <c r="C410" s="400"/>
      <c r="D410" s="400"/>
      <c r="E410" s="400"/>
      <c r="F410" s="400"/>
      <c r="G410" s="401"/>
      <c r="H410" s="257">
        <v>14490</v>
      </c>
    </row>
    <row r="412" spans="1:8">
      <c r="A412" s="379"/>
      <c r="B412" s="381" t="s">
        <v>636</v>
      </c>
      <c r="C412" s="381"/>
      <c r="D412" s="381"/>
      <c r="E412" s="381"/>
      <c r="F412" s="381"/>
      <c r="G412" s="381"/>
      <c r="H412" s="382" t="s">
        <v>496</v>
      </c>
    </row>
    <row r="413" spans="1:8">
      <c r="A413" s="380"/>
      <c r="B413" s="384" t="s">
        <v>637</v>
      </c>
      <c r="C413" s="384"/>
      <c r="D413" s="384"/>
      <c r="E413" s="384"/>
      <c r="F413" s="384"/>
      <c r="G413" s="384"/>
      <c r="H413" s="383"/>
    </row>
    <row r="414" spans="1:8">
      <c r="A414" s="257" t="s">
        <v>520</v>
      </c>
      <c r="B414" s="402" t="s">
        <v>638</v>
      </c>
      <c r="C414" s="388"/>
      <c r="D414" s="388"/>
      <c r="E414" s="388"/>
      <c r="F414" s="388"/>
      <c r="G414" s="389"/>
      <c r="H414" s="257">
        <v>15</v>
      </c>
    </row>
    <row r="415" spans="1:8">
      <c r="A415" s="257" t="s">
        <v>520</v>
      </c>
      <c r="B415" s="385"/>
      <c r="C415" s="388"/>
      <c r="D415" s="388"/>
      <c r="E415" s="388"/>
      <c r="F415" s="388"/>
      <c r="G415" s="389"/>
      <c r="H415" s="257"/>
    </row>
    <row r="416" spans="1:8">
      <c r="A416" s="257" t="s">
        <v>520</v>
      </c>
      <c r="B416" s="385"/>
      <c r="C416" s="388"/>
      <c r="D416" s="388"/>
      <c r="E416" s="388"/>
      <c r="F416" s="388"/>
      <c r="G416" s="389"/>
      <c r="H416" s="257"/>
    </row>
    <row r="417" spans="1:8">
      <c r="A417" s="257"/>
      <c r="B417" s="399" t="s">
        <v>491</v>
      </c>
      <c r="C417" s="400"/>
      <c r="D417" s="400"/>
      <c r="E417" s="400"/>
      <c r="F417" s="400"/>
      <c r="G417" s="401"/>
      <c r="H417" s="258">
        <f>(H414+H415+H416)/1</f>
        <v>15</v>
      </c>
    </row>
    <row r="419" spans="1:8">
      <c r="A419" s="379"/>
      <c r="B419" s="381" t="s">
        <v>639</v>
      </c>
      <c r="C419" s="381"/>
      <c r="D419" s="381"/>
      <c r="E419" s="381"/>
      <c r="F419" s="381"/>
      <c r="G419" s="381"/>
      <c r="H419" s="382" t="s">
        <v>496</v>
      </c>
    </row>
    <row r="420" spans="1:8">
      <c r="A420" s="380"/>
      <c r="B420" s="384" t="s">
        <v>640</v>
      </c>
      <c r="C420" s="384"/>
      <c r="D420" s="384"/>
      <c r="E420" s="384"/>
      <c r="F420" s="384"/>
      <c r="G420" s="384"/>
      <c r="H420" s="383"/>
    </row>
    <row r="421" spans="1:8">
      <c r="A421" s="257" t="s">
        <v>520</v>
      </c>
      <c r="B421" s="402" t="s">
        <v>641</v>
      </c>
      <c r="C421" s="388"/>
      <c r="D421" s="388"/>
      <c r="E421" s="388"/>
      <c r="F421" s="388"/>
      <c r="G421" s="389"/>
      <c r="H421" s="257">
        <v>450</v>
      </c>
    </row>
    <row r="422" spans="1:8">
      <c r="A422" s="257" t="s">
        <v>520</v>
      </c>
      <c r="B422" s="385"/>
      <c r="C422" s="388"/>
      <c r="D422" s="388"/>
      <c r="E422" s="388"/>
      <c r="F422" s="388"/>
      <c r="G422" s="389"/>
      <c r="H422" s="257"/>
    </row>
    <row r="423" spans="1:8">
      <c r="A423" s="257" t="s">
        <v>520</v>
      </c>
      <c r="B423" s="385"/>
      <c r="C423" s="388"/>
      <c r="D423" s="388"/>
      <c r="E423" s="388"/>
      <c r="F423" s="388"/>
      <c r="G423" s="389"/>
      <c r="H423" s="257"/>
    </row>
    <row r="424" spans="1:8">
      <c r="A424" s="257"/>
      <c r="B424" s="399" t="s">
        <v>491</v>
      </c>
      <c r="C424" s="400"/>
      <c r="D424" s="400"/>
      <c r="E424" s="400"/>
      <c r="F424" s="400"/>
      <c r="G424" s="401"/>
      <c r="H424" s="258">
        <f>(H421+H422+H423)/1</f>
        <v>450</v>
      </c>
    </row>
    <row r="426" spans="1:8">
      <c r="A426" s="379"/>
      <c r="B426" s="381" t="s">
        <v>642</v>
      </c>
      <c r="C426" s="381"/>
      <c r="D426" s="381"/>
      <c r="E426" s="381"/>
      <c r="F426" s="381"/>
      <c r="G426" s="381"/>
      <c r="H426" s="382" t="s">
        <v>496</v>
      </c>
    </row>
    <row r="427" spans="1:8">
      <c r="A427" s="380"/>
      <c r="B427" s="384" t="s">
        <v>643</v>
      </c>
      <c r="C427" s="384"/>
      <c r="D427" s="384"/>
      <c r="E427" s="384"/>
      <c r="F427" s="384"/>
      <c r="G427" s="384"/>
      <c r="H427" s="383"/>
    </row>
    <row r="428" spans="1:8">
      <c r="A428" s="257" t="s">
        <v>520</v>
      </c>
      <c r="B428" s="385" t="s">
        <v>644</v>
      </c>
      <c r="C428" s="419"/>
      <c r="D428" s="419"/>
      <c r="E428" s="419"/>
      <c r="F428" s="419"/>
      <c r="G428" s="420"/>
      <c r="H428" s="257">
        <v>1979</v>
      </c>
    </row>
    <row r="429" spans="1:8">
      <c r="A429" s="257" t="s">
        <v>520</v>
      </c>
      <c r="B429" s="393"/>
      <c r="C429" s="421"/>
      <c r="D429" s="421"/>
      <c r="E429" s="421"/>
      <c r="F429" s="421"/>
      <c r="G429" s="422"/>
      <c r="H429" s="257"/>
    </row>
    <row r="430" spans="1:8">
      <c r="A430" s="257" t="s">
        <v>520</v>
      </c>
      <c r="B430" s="393"/>
      <c r="C430" s="421"/>
      <c r="D430" s="421"/>
      <c r="E430" s="421"/>
      <c r="F430" s="421"/>
      <c r="G430" s="422"/>
      <c r="H430" s="257"/>
    </row>
    <row r="431" spans="1:8">
      <c r="A431" s="257"/>
      <c r="B431" s="399" t="s">
        <v>491</v>
      </c>
      <c r="C431" s="400"/>
      <c r="D431" s="400"/>
      <c r="E431" s="400"/>
      <c r="F431" s="400"/>
      <c r="G431" s="401"/>
      <c r="H431" s="258">
        <f>(H428+H429+H430)/1</f>
        <v>1979</v>
      </c>
    </row>
    <row r="433" spans="1:8">
      <c r="A433" s="379"/>
      <c r="B433" s="381" t="s">
        <v>645</v>
      </c>
      <c r="C433" s="381"/>
      <c r="D433" s="381"/>
      <c r="E433" s="381"/>
      <c r="F433" s="381"/>
      <c r="G433" s="381"/>
      <c r="H433" s="382" t="s">
        <v>496</v>
      </c>
    </row>
    <row r="434" spans="1:8">
      <c r="A434" s="380"/>
      <c r="B434" s="384" t="s">
        <v>646</v>
      </c>
      <c r="C434" s="384"/>
      <c r="D434" s="384"/>
      <c r="E434" s="384"/>
      <c r="F434" s="384"/>
      <c r="G434" s="384"/>
      <c r="H434" s="383"/>
    </row>
    <row r="435" spans="1:8">
      <c r="A435" s="257" t="s">
        <v>520</v>
      </c>
      <c r="B435" s="402" t="s">
        <v>647</v>
      </c>
      <c r="C435" s="419"/>
      <c r="D435" s="419"/>
      <c r="E435" s="419"/>
      <c r="F435" s="419"/>
      <c r="G435" s="420"/>
      <c r="H435" s="257">
        <v>3479</v>
      </c>
    </row>
    <row r="436" spans="1:8">
      <c r="A436" s="257" t="s">
        <v>520</v>
      </c>
      <c r="B436" s="393"/>
      <c r="C436" s="421"/>
      <c r="D436" s="421"/>
      <c r="E436" s="421"/>
      <c r="F436" s="421"/>
      <c r="G436" s="422"/>
      <c r="H436" s="257"/>
    </row>
    <row r="437" spans="1:8">
      <c r="A437" s="257" t="s">
        <v>520</v>
      </c>
      <c r="B437" s="393"/>
      <c r="C437" s="421"/>
      <c r="D437" s="421"/>
      <c r="E437" s="421"/>
      <c r="F437" s="421"/>
      <c r="G437" s="422"/>
      <c r="H437" s="257"/>
    </row>
    <row r="438" spans="1:8">
      <c r="A438" s="257"/>
      <c r="B438" s="399" t="s">
        <v>491</v>
      </c>
      <c r="C438" s="400"/>
      <c r="D438" s="400"/>
      <c r="E438" s="400"/>
      <c r="F438" s="400"/>
      <c r="G438" s="401"/>
      <c r="H438" s="258">
        <f>(H435+H436+H437)/1</f>
        <v>3479</v>
      </c>
    </row>
    <row r="440" spans="1:8">
      <c r="A440" s="379"/>
      <c r="B440" s="381" t="s">
        <v>648</v>
      </c>
      <c r="C440" s="381"/>
      <c r="D440" s="381"/>
      <c r="E440" s="381"/>
      <c r="F440" s="381"/>
      <c r="G440" s="381"/>
      <c r="H440" s="382" t="s">
        <v>496</v>
      </c>
    </row>
    <row r="441" spans="1:8">
      <c r="A441" s="380"/>
      <c r="B441" s="384" t="s">
        <v>649</v>
      </c>
      <c r="C441" s="384"/>
      <c r="D441" s="384"/>
      <c r="E441" s="384"/>
      <c r="F441" s="384"/>
      <c r="G441" s="384"/>
      <c r="H441" s="383"/>
    </row>
    <row r="442" spans="1:8">
      <c r="A442" s="257" t="s">
        <v>520</v>
      </c>
      <c r="B442" s="402" t="s">
        <v>650</v>
      </c>
      <c r="C442" s="419"/>
      <c r="D442" s="419"/>
      <c r="E442" s="419"/>
      <c r="F442" s="419"/>
      <c r="G442" s="420"/>
      <c r="H442" s="257">
        <v>1220</v>
      </c>
    </row>
    <row r="443" spans="1:8">
      <c r="A443" s="257" t="s">
        <v>520</v>
      </c>
      <c r="B443" s="402" t="s">
        <v>651</v>
      </c>
      <c r="C443" s="421"/>
      <c r="D443" s="421"/>
      <c r="E443" s="421"/>
      <c r="F443" s="421"/>
      <c r="G443" s="422"/>
      <c r="H443" s="257">
        <v>1139.5</v>
      </c>
    </row>
    <row r="444" spans="1:8">
      <c r="A444" s="257" t="s">
        <v>520</v>
      </c>
      <c r="B444" s="393"/>
      <c r="C444" s="421"/>
      <c r="D444" s="421"/>
      <c r="E444" s="421"/>
      <c r="F444" s="421"/>
      <c r="G444" s="422"/>
      <c r="H444" s="257"/>
    </row>
    <row r="445" spans="1:8">
      <c r="A445" s="257"/>
      <c r="B445" s="399" t="s">
        <v>491</v>
      </c>
      <c r="C445" s="400"/>
      <c r="D445" s="400"/>
      <c r="E445" s="400"/>
      <c r="F445" s="400"/>
      <c r="G445" s="401"/>
      <c r="H445" s="258">
        <v>1139.5</v>
      </c>
    </row>
    <row r="447" spans="1:8">
      <c r="A447" s="379"/>
      <c r="B447" s="381" t="s">
        <v>652</v>
      </c>
      <c r="C447" s="381"/>
      <c r="D447" s="381"/>
      <c r="E447" s="381"/>
      <c r="F447" s="381"/>
      <c r="G447" s="381"/>
      <c r="H447" s="382" t="s">
        <v>496</v>
      </c>
    </row>
    <row r="448" spans="1:8">
      <c r="A448" s="380"/>
      <c r="B448" s="384" t="s">
        <v>653</v>
      </c>
      <c r="C448" s="384"/>
      <c r="D448" s="384"/>
      <c r="E448" s="384"/>
      <c r="F448" s="384"/>
      <c r="G448" s="384"/>
      <c r="H448" s="383"/>
    </row>
    <row r="449" spans="1:8">
      <c r="A449" s="257" t="s">
        <v>520</v>
      </c>
      <c r="B449" s="402" t="s">
        <v>654</v>
      </c>
      <c r="C449" s="419"/>
      <c r="D449" s="419"/>
      <c r="E449" s="419"/>
      <c r="F449" s="419"/>
      <c r="G449" s="420"/>
      <c r="H449" s="257">
        <v>166.04</v>
      </c>
    </row>
    <row r="450" spans="1:8">
      <c r="A450" s="257" t="s">
        <v>520</v>
      </c>
      <c r="B450" s="402" t="s">
        <v>655</v>
      </c>
      <c r="C450" s="421"/>
      <c r="D450" s="421"/>
      <c r="E450" s="421"/>
      <c r="F450" s="421"/>
      <c r="G450" s="422"/>
      <c r="H450" s="257">
        <v>169</v>
      </c>
    </row>
    <row r="451" spans="1:8">
      <c r="A451" s="257" t="s">
        <v>520</v>
      </c>
      <c r="B451" s="393"/>
      <c r="C451" s="421"/>
      <c r="D451" s="421"/>
      <c r="E451" s="421"/>
      <c r="F451" s="421"/>
      <c r="G451" s="422"/>
      <c r="H451" s="257"/>
    </row>
    <row r="452" spans="1:8">
      <c r="A452" s="257"/>
      <c r="B452" s="399" t="s">
        <v>491</v>
      </c>
      <c r="C452" s="400"/>
      <c r="D452" s="400"/>
      <c r="E452" s="400"/>
      <c r="F452" s="400"/>
      <c r="G452" s="401"/>
      <c r="H452" s="258">
        <f>H449</f>
        <v>166.04</v>
      </c>
    </row>
    <row r="454" spans="1:8">
      <c r="A454" s="379"/>
      <c r="B454" s="381" t="s">
        <v>656</v>
      </c>
      <c r="C454" s="381"/>
      <c r="D454" s="381"/>
      <c r="E454" s="381"/>
      <c r="F454" s="381"/>
      <c r="G454" s="381"/>
      <c r="H454" s="382" t="s">
        <v>496</v>
      </c>
    </row>
    <row r="455" spans="1:8">
      <c r="A455" s="380"/>
      <c r="B455" s="384" t="s">
        <v>657</v>
      </c>
      <c r="C455" s="384"/>
      <c r="D455" s="384"/>
      <c r="E455" s="384"/>
      <c r="F455" s="384"/>
      <c r="G455" s="384"/>
      <c r="H455" s="383"/>
    </row>
    <row r="456" spans="1:8">
      <c r="A456" s="257" t="s">
        <v>520</v>
      </c>
      <c r="B456" s="402" t="s">
        <v>658</v>
      </c>
      <c r="C456" s="419"/>
      <c r="D456" s="419"/>
      <c r="E456" s="419"/>
      <c r="F456" s="419"/>
      <c r="G456" s="420"/>
      <c r="H456" s="257">
        <v>0.8</v>
      </c>
    </row>
    <row r="457" spans="1:8">
      <c r="A457" s="257" t="s">
        <v>520</v>
      </c>
      <c r="B457" s="402"/>
      <c r="C457" s="421"/>
      <c r="D457" s="421"/>
      <c r="E457" s="421"/>
      <c r="F457" s="421"/>
      <c r="G457" s="422"/>
      <c r="H457" s="257"/>
    </row>
    <row r="458" spans="1:8">
      <c r="A458" s="257" t="s">
        <v>520</v>
      </c>
      <c r="B458" s="393"/>
      <c r="C458" s="421"/>
      <c r="D458" s="421"/>
      <c r="E458" s="421"/>
      <c r="F458" s="421"/>
      <c r="G458" s="422"/>
      <c r="H458" s="257"/>
    </row>
    <row r="459" spans="1:8">
      <c r="A459" s="257"/>
      <c r="B459" s="399" t="s">
        <v>491</v>
      </c>
      <c r="C459" s="400"/>
      <c r="D459" s="400"/>
      <c r="E459" s="400"/>
      <c r="F459" s="400"/>
      <c r="G459" s="401"/>
      <c r="H459" s="258">
        <f>H456</f>
        <v>0.8</v>
      </c>
    </row>
    <row r="461" spans="1:8">
      <c r="A461" s="379"/>
      <c r="B461" s="381" t="s">
        <v>659</v>
      </c>
      <c r="C461" s="381"/>
      <c r="D461" s="381"/>
      <c r="E461" s="381"/>
      <c r="F461" s="381"/>
      <c r="G461" s="381"/>
      <c r="H461" s="382" t="s">
        <v>496</v>
      </c>
    </row>
    <row r="462" spans="1:8">
      <c r="A462" s="380"/>
      <c r="B462" s="384" t="s">
        <v>660</v>
      </c>
      <c r="C462" s="384"/>
      <c r="D462" s="384"/>
      <c r="E462" s="384"/>
      <c r="F462" s="384"/>
      <c r="G462" s="384"/>
      <c r="H462" s="383"/>
    </row>
    <row r="463" spans="1:8">
      <c r="A463" s="257" t="s">
        <v>520</v>
      </c>
      <c r="B463" s="402" t="s">
        <v>661</v>
      </c>
      <c r="C463" s="388"/>
      <c r="D463" s="388"/>
      <c r="E463" s="388"/>
      <c r="F463" s="388"/>
      <c r="G463" s="389"/>
      <c r="H463" s="257">
        <v>2599</v>
      </c>
    </row>
    <row r="464" spans="1:8">
      <c r="A464" s="257" t="s">
        <v>520</v>
      </c>
      <c r="B464" s="402" t="s">
        <v>662</v>
      </c>
      <c r="C464" s="388"/>
      <c r="D464" s="388"/>
      <c r="E464" s="388"/>
      <c r="F464" s="388"/>
      <c r="G464" s="389"/>
      <c r="H464" s="257">
        <v>2704</v>
      </c>
    </row>
    <row r="465" spans="1:8">
      <c r="A465" s="257" t="s">
        <v>520</v>
      </c>
      <c r="B465" s="402" t="s">
        <v>663</v>
      </c>
      <c r="C465" s="388"/>
      <c r="D465" s="388"/>
      <c r="E465" s="388"/>
      <c r="F465" s="388"/>
      <c r="G465" s="389"/>
      <c r="H465" s="257">
        <v>2999</v>
      </c>
    </row>
    <row r="466" spans="1:8">
      <c r="A466" s="257"/>
      <c r="B466" s="399" t="s">
        <v>491</v>
      </c>
      <c r="C466" s="400"/>
      <c r="D466" s="400"/>
      <c r="E466" s="400"/>
      <c r="F466" s="400"/>
      <c r="G466" s="401"/>
      <c r="H466" s="258">
        <v>2599</v>
      </c>
    </row>
    <row r="468" spans="1:8">
      <c r="A468" s="379"/>
      <c r="B468" s="381" t="s">
        <v>664</v>
      </c>
      <c r="C468" s="381"/>
      <c r="D468" s="381"/>
      <c r="E468" s="381"/>
      <c r="F468" s="381"/>
      <c r="G468" s="381"/>
      <c r="H468" s="382" t="s">
        <v>496</v>
      </c>
    </row>
    <row r="469" spans="1:8">
      <c r="A469" s="380"/>
      <c r="B469" s="384" t="s">
        <v>665</v>
      </c>
      <c r="C469" s="384"/>
      <c r="D469" s="384"/>
      <c r="E469" s="384"/>
      <c r="F469" s="384"/>
      <c r="G469" s="384"/>
      <c r="H469" s="383"/>
    </row>
    <row r="470" spans="1:8">
      <c r="A470" s="257" t="s">
        <v>520</v>
      </c>
      <c r="B470" s="402" t="s">
        <v>666</v>
      </c>
      <c r="C470" s="388"/>
      <c r="D470" s="388"/>
      <c r="E470" s="388"/>
      <c r="F470" s="388"/>
      <c r="G470" s="389"/>
      <c r="H470" s="257">
        <v>5199</v>
      </c>
    </row>
    <row r="471" spans="1:8">
      <c r="A471" s="257" t="s">
        <v>520</v>
      </c>
      <c r="B471" s="402"/>
      <c r="C471" s="388"/>
      <c r="D471" s="388"/>
      <c r="E471" s="388"/>
      <c r="F471" s="388"/>
      <c r="G471" s="389"/>
      <c r="H471" s="257"/>
    </row>
    <row r="472" spans="1:8">
      <c r="A472" s="257" t="s">
        <v>520</v>
      </c>
      <c r="B472" s="402"/>
      <c r="C472" s="388"/>
      <c r="D472" s="388"/>
      <c r="E472" s="388"/>
      <c r="F472" s="388"/>
      <c r="G472" s="389"/>
      <c r="H472" s="257"/>
    </row>
    <row r="473" spans="1:8">
      <c r="A473" s="257"/>
      <c r="B473" s="399" t="s">
        <v>491</v>
      </c>
      <c r="C473" s="400"/>
      <c r="D473" s="400"/>
      <c r="E473" s="400"/>
      <c r="F473" s="400"/>
      <c r="G473" s="401"/>
      <c r="H473" s="258">
        <v>5199</v>
      </c>
    </row>
    <row r="475" spans="1:8">
      <c r="A475" s="379"/>
      <c r="B475" s="381" t="s">
        <v>667</v>
      </c>
      <c r="C475" s="381"/>
      <c r="D475" s="381"/>
      <c r="E475" s="381"/>
      <c r="F475" s="381"/>
      <c r="G475" s="381"/>
      <c r="H475" s="382" t="s">
        <v>496</v>
      </c>
    </row>
    <row r="476" spans="1:8">
      <c r="A476" s="380"/>
      <c r="B476" s="384" t="s">
        <v>668</v>
      </c>
      <c r="C476" s="384"/>
      <c r="D476" s="384"/>
      <c r="E476" s="384"/>
      <c r="F476" s="384"/>
      <c r="G476" s="384"/>
      <c r="H476" s="383"/>
    </row>
    <row r="477" spans="1:8">
      <c r="A477" s="257" t="s">
        <v>520</v>
      </c>
      <c r="B477" s="402" t="s">
        <v>669</v>
      </c>
      <c r="C477" s="388"/>
      <c r="D477" s="388"/>
      <c r="E477" s="388"/>
      <c r="F477" s="388"/>
      <c r="G477" s="389"/>
      <c r="H477" s="257">
        <v>2764.28</v>
      </c>
    </row>
    <row r="478" spans="1:8">
      <c r="A478" s="257" t="s">
        <v>520</v>
      </c>
      <c r="B478" s="402" t="s">
        <v>670</v>
      </c>
      <c r="C478" s="388"/>
      <c r="D478" s="388"/>
      <c r="E478" s="388"/>
      <c r="F478" s="388"/>
      <c r="G478" s="389"/>
      <c r="H478" s="257">
        <v>3289</v>
      </c>
    </row>
    <row r="479" spans="1:8">
      <c r="A479" s="257" t="s">
        <v>520</v>
      </c>
      <c r="B479" s="402" t="s">
        <v>671</v>
      </c>
      <c r="C479" s="388"/>
      <c r="D479" s="388"/>
      <c r="E479" s="388"/>
      <c r="F479" s="388"/>
      <c r="G479" s="389"/>
      <c r="H479" s="257">
        <v>3299</v>
      </c>
    </row>
    <row r="480" spans="1:8">
      <c r="A480" s="257"/>
      <c r="B480" s="399" t="s">
        <v>491</v>
      </c>
      <c r="C480" s="400"/>
      <c r="D480" s="400"/>
      <c r="E480" s="400"/>
      <c r="F480" s="400"/>
      <c r="G480" s="401"/>
      <c r="H480" s="258">
        <v>2764.28</v>
      </c>
    </row>
    <row r="482" spans="1:8">
      <c r="A482" s="396"/>
      <c r="B482" s="378" t="s">
        <v>672</v>
      </c>
      <c r="C482" s="378"/>
      <c r="D482" s="378"/>
      <c r="E482" s="378"/>
      <c r="F482" s="378"/>
      <c r="G482" s="378"/>
      <c r="H482" s="367" t="s">
        <v>496</v>
      </c>
    </row>
    <row r="483" spans="1:8">
      <c r="A483" s="397"/>
      <c r="B483" s="398" t="s">
        <v>673</v>
      </c>
      <c r="C483" s="398"/>
      <c r="D483" s="398"/>
      <c r="E483" s="398"/>
      <c r="F483" s="398"/>
      <c r="G483" s="398"/>
      <c r="H483" s="368"/>
    </row>
    <row r="484" spans="1:8">
      <c r="A484" s="255" t="s">
        <v>520</v>
      </c>
      <c r="B484" s="375" t="s">
        <v>674</v>
      </c>
      <c r="C484" s="373"/>
      <c r="D484" s="373"/>
      <c r="E484" s="373"/>
      <c r="F484" s="373"/>
      <c r="G484" s="374"/>
      <c r="H484" s="255">
        <v>3599</v>
      </c>
    </row>
    <row r="485" spans="1:8">
      <c r="A485" s="255" t="s">
        <v>520</v>
      </c>
      <c r="B485" s="375"/>
      <c r="C485" s="373"/>
      <c r="D485" s="373"/>
      <c r="E485" s="373"/>
      <c r="F485" s="373"/>
      <c r="G485" s="374"/>
      <c r="H485" s="255"/>
    </row>
    <row r="486" spans="1:8">
      <c r="A486" s="255" t="s">
        <v>520</v>
      </c>
      <c r="B486" s="375"/>
      <c r="C486" s="373"/>
      <c r="D486" s="373"/>
      <c r="E486" s="373"/>
      <c r="F486" s="373"/>
      <c r="G486" s="374"/>
      <c r="H486" s="255"/>
    </row>
    <row r="487" spans="1:8">
      <c r="A487" s="255"/>
      <c r="B487" s="405" t="s">
        <v>491</v>
      </c>
      <c r="C487" s="406"/>
      <c r="D487" s="406"/>
      <c r="E487" s="406"/>
      <c r="F487" s="406"/>
      <c r="G487" s="407"/>
      <c r="H487" s="256">
        <v>3599</v>
      </c>
    </row>
    <row r="489" spans="1:8">
      <c r="A489" s="396"/>
      <c r="B489" s="378" t="s">
        <v>675</v>
      </c>
      <c r="C489" s="378"/>
      <c r="D489" s="378"/>
      <c r="E489" s="378"/>
      <c r="F489" s="378"/>
      <c r="G489" s="378"/>
      <c r="H489" s="367" t="s">
        <v>496</v>
      </c>
    </row>
    <row r="490" spans="1:8">
      <c r="A490" s="397"/>
      <c r="B490" s="398" t="s">
        <v>676</v>
      </c>
      <c r="C490" s="398"/>
      <c r="D490" s="398"/>
      <c r="E490" s="398"/>
      <c r="F490" s="398"/>
      <c r="G490" s="398"/>
      <c r="H490" s="368"/>
    </row>
    <row r="491" spans="1:8">
      <c r="A491" s="255" t="s">
        <v>520</v>
      </c>
      <c r="B491" s="375" t="s">
        <v>674</v>
      </c>
      <c r="C491" s="373"/>
      <c r="D491" s="373"/>
      <c r="E491" s="373"/>
      <c r="F491" s="373"/>
      <c r="G491" s="374"/>
      <c r="H491" s="255">
        <v>5249</v>
      </c>
    </row>
    <row r="492" spans="1:8">
      <c r="A492" s="255" t="s">
        <v>520</v>
      </c>
      <c r="B492" s="375" t="s">
        <v>677</v>
      </c>
      <c r="C492" s="373"/>
      <c r="D492" s="373"/>
      <c r="E492" s="373"/>
      <c r="F492" s="373"/>
      <c r="G492" s="374"/>
      <c r="H492" s="255">
        <v>4099</v>
      </c>
    </row>
    <row r="493" spans="1:8">
      <c r="A493" s="255" t="s">
        <v>520</v>
      </c>
      <c r="B493" s="375"/>
      <c r="C493" s="373"/>
      <c r="D493" s="373"/>
      <c r="E493" s="373"/>
      <c r="F493" s="373"/>
      <c r="G493" s="374"/>
      <c r="H493" s="255"/>
    </row>
    <row r="494" spans="1:8">
      <c r="A494" s="255"/>
      <c r="B494" s="405" t="s">
        <v>491</v>
      </c>
      <c r="C494" s="406"/>
      <c r="D494" s="406"/>
      <c r="E494" s="406"/>
      <c r="F494" s="406"/>
      <c r="G494" s="407"/>
      <c r="H494" s="256">
        <v>4099</v>
      </c>
    </row>
    <row r="496" spans="1:8">
      <c r="A496" s="396"/>
      <c r="B496" s="378" t="s">
        <v>678</v>
      </c>
      <c r="C496" s="378"/>
      <c r="D496" s="378"/>
      <c r="E496" s="378"/>
      <c r="F496" s="378"/>
      <c r="G496" s="378"/>
      <c r="H496" s="367" t="s">
        <v>496</v>
      </c>
    </row>
    <row r="497" spans="1:8">
      <c r="A497" s="397"/>
      <c r="B497" s="398" t="s">
        <v>679</v>
      </c>
      <c r="C497" s="398"/>
      <c r="D497" s="398"/>
      <c r="E497" s="398"/>
      <c r="F497" s="398"/>
      <c r="G497" s="398"/>
      <c r="H497" s="368"/>
    </row>
    <row r="498" spans="1:8">
      <c r="A498" s="255" t="s">
        <v>520</v>
      </c>
      <c r="B498" s="375" t="s">
        <v>680</v>
      </c>
      <c r="C498" s="373"/>
      <c r="D498" s="373"/>
      <c r="E498" s="373"/>
      <c r="F498" s="373"/>
      <c r="G498" s="374"/>
      <c r="H498" s="255">
        <v>6299</v>
      </c>
    </row>
    <row r="499" spans="1:8">
      <c r="A499" s="255" t="s">
        <v>520</v>
      </c>
      <c r="B499" s="375" t="s">
        <v>681</v>
      </c>
      <c r="C499" s="373"/>
      <c r="D499" s="373"/>
      <c r="E499" s="373"/>
      <c r="F499" s="373"/>
      <c r="G499" s="374"/>
      <c r="H499" s="255">
        <v>4799</v>
      </c>
    </row>
    <row r="500" spans="1:8">
      <c r="A500" s="255" t="s">
        <v>520</v>
      </c>
      <c r="B500" s="375"/>
      <c r="C500" s="373"/>
      <c r="D500" s="373"/>
      <c r="E500" s="373"/>
      <c r="F500" s="373"/>
      <c r="G500" s="374"/>
      <c r="H500" s="255"/>
    </row>
    <row r="501" spans="1:8">
      <c r="A501" s="255"/>
      <c r="B501" s="405" t="s">
        <v>491</v>
      </c>
      <c r="C501" s="406"/>
      <c r="D501" s="406"/>
      <c r="E501" s="406"/>
      <c r="F501" s="406"/>
      <c r="G501" s="407"/>
      <c r="H501" s="256">
        <v>4799</v>
      </c>
    </row>
    <row r="503" spans="1:8">
      <c r="A503" s="396"/>
      <c r="B503" s="378" t="s">
        <v>682</v>
      </c>
      <c r="C503" s="378"/>
      <c r="D503" s="378"/>
      <c r="E503" s="378"/>
      <c r="F503" s="378"/>
      <c r="G503" s="378"/>
      <c r="H503" s="367" t="s">
        <v>496</v>
      </c>
    </row>
    <row r="504" spans="1:8">
      <c r="A504" s="397"/>
      <c r="B504" s="398" t="s">
        <v>683</v>
      </c>
      <c r="C504" s="398"/>
      <c r="D504" s="398"/>
      <c r="E504" s="398"/>
      <c r="F504" s="398"/>
      <c r="G504" s="398"/>
      <c r="H504" s="368"/>
    </row>
    <row r="505" spans="1:8">
      <c r="A505" s="255" t="s">
        <v>520</v>
      </c>
      <c r="B505" s="375" t="s">
        <v>684</v>
      </c>
      <c r="C505" s="373"/>
      <c r="D505" s="373"/>
      <c r="E505" s="373"/>
      <c r="F505" s="373"/>
      <c r="G505" s="374"/>
      <c r="H505" s="255">
        <v>3929</v>
      </c>
    </row>
    <row r="506" spans="1:8">
      <c r="A506" s="255" t="s">
        <v>520</v>
      </c>
      <c r="B506" s="375"/>
      <c r="C506" s="373"/>
      <c r="D506" s="373"/>
      <c r="E506" s="373"/>
      <c r="F506" s="373"/>
      <c r="G506" s="374"/>
      <c r="H506" s="255"/>
    </row>
    <row r="507" spans="1:8">
      <c r="A507" s="255" t="s">
        <v>520</v>
      </c>
      <c r="B507" s="375"/>
      <c r="C507" s="373"/>
      <c r="D507" s="373"/>
      <c r="E507" s="373"/>
      <c r="F507" s="373"/>
      <c r="G507" s="374"/>
      <c r="H507" s="255"/>
    </row>
    <row r="508" spans="1:8">
      <c r="A508" s="255"/>
      <c r="B508" s="405" t="s">
        <v>491</v>
      </c>
      <c r="C508" s="406"/>
      <c r="D508" s="406"/>
      <c r="E508" s="406"/>
      <c r="F508" s="406"/>
      <c r="G508" s="407"/>
      <c r="H508" s="256">
        <v>3929</v>
      </c>
    </row>
    <row r="510" spans="1:8">
      <c r="A510" s="379"/>
      <c r="B510" s="381" t="s">
        <v>685</v>
      </c>
      <c r="C510" s="381"/>
      <c r="D510" s="381"/>
      <c r="E510" s="381"/>
      <c r="F510" s="381"/>
      <c r="G510" s="381"/>
      <c r="H510" s="382" t="s">
        <v>496</v>
      </c>
    </row>
    <row r="511" spans="1:8">
      <c r="A511" s="380"/>
      <c r="B511" s="384" t="s">
        <v>686</v>
      </c>
      <c r="C511" s="384"/>
      <c r="D511" s="384"/>
      <c r="E511" s="384"/>
      <c r="F511" s="384"/>
      <c r="G511" s="384"/>
      <c r="H511" s="383"/>
    </row>
    <row r="512" spans="1:8">
      <c r="A512" s="257" t="s">
        <v>520</v>
      </c>
      <c r="B512" s="402" t="s">
        <v>687</v>
      </c>
      <c r="C512" s="419"/>
      <c r="D512" s="419"/>
      <c r="E512" s="419"/>
      <c r="F512" s="419"/>
      <c r="G512" s="420"/>
      <c r="H512" s="257">
        <v>69</v>
      </c>
    </row>
    <row r="513" spans="1:8">
      <c r="A513" s="257" t="s">
        <v>520</v>
      </c>
      <c r="B513" s="402"/>
      <c r="C513" s="421"/>
      <c r="D513" s="421"/>
      <c r="E513" s="421"/>
      <c r="F513" s="421"/>
      <c r="G513" s="422"/>
      <c r="H513" s="257"/>
    </row>
    <row r="514" spans="1:8">
      <c r="A514" s="257" t="s">
        <v>520</v>
      </c>
      <c r="B514" s="393"/>
      <c r="C514" s="421"/>
      <c r="D514" s="421"/>
      <c r="E514" s="421"/>
      <c r="F514" s="421"/>
      <c r="G514" s="422"/>
      <c r="H514" s="257"/>
    </row>
    <row r="515" spans="1:8">
      <c r="A515" s="257"/>
      <c r="B515" s="399" t="s">
        <v>491</v>
      </c>
      <c r="C515" s="400"/>
      <c r="D515" s="400"/>
      <c r="E515" s="400"/>
      <c r="F515" s="400"/>
      <c r="G515" s="401"/>
      <c r="H515" s="258">
        <f>H512</f>
        <v>69</v>
      </c>
    </row>
    <row r="517" spans="1:8">
      <c r="A517" s="379"/>
      <c r="B517" s="381" t="s">
        <v>688</v>
      </c>
      <c r="C517" s="381"/>
      <c r="D517" s="381"/>
      <c r="E517" s="381"/>
      <c r="F517" s="381"/>
      <c r="G517" s="381"/>
      <c r="H517" s="382" t="s">
        <v>496</v>
      </c>
    </row>
    <row r="518" spans="1:8">
      <c r="A518" s="380"/>
      <c r="B518" s="384" t="s">
        <v>689</v>
      </c>
      <c r="C518" s="384"/>
      <c r="D518" s="384"/>
      <c r="E518" s="384"/>
      <c r="F518" s="384"/>
      <c r="G518" s="384"/>
      <c r="H518" s="383"/>
    </row>
    <row r="519" spans="1:8">
      <c r="A519" s="257" t="s">
        <v>523</v>
      </c>
      <c r="B519" s="385" t="s">
        <v>690</v>
      </c>
      <c r="C519" s="388"/>
      <c r="D519" s="388"/>
      <c r="E519" s="388"/>
      <c r="F519" s="388"/>
      <c r="G519" s="389"/>
      <c r="H519" s="257">
        <v>820</v>
      </c>
    </row>
    <row r="520" spans="1:8">
      <c r="A520" s="257"/>
      <c r="B520" s="385"/>
      <c r="C520" s="388"/>
      <c r="D520" s="388"/>
      <c r="E520" s="388"/>
      <c r="F520" s="388"/>
      <c r="G520" s="389"/>
      <c r="H520" s="257"/>
    </row>
    <row r="521" spans="1:8">
      <c r="A521" s="257"/>
      <c r="B521" s="385"/>
      <c r="C521" s="388"/>
      <c r="D521" s="388"/>
      <c r="E521" s="388"/>
      <c r="F521" s="388"/>
      <c r="G521" s="389"/>
      <c r="H521" s="257"/>
    </row>
    <row r="522" spans="1:8">
      <c r="A522" s="257"/>
      <c r="B522" s="399" t="s">
        <v>491</v>
      </c>
      <c r="C522" s="400"/>
      <c r="D522" s="400"/>
      <c r="E522" s="400"/>
      <c r="F522" s="400"/>
      <c r="G522" s="401"/>
      <c r="H522" s="258">
        <v>820</v>
      </c>
    </row>
    <row r="524" spans="1:8">
      <c r="A524" s="379"/>
      <c r="B524" s="381" t="s">
        <v>691</v>
      </c>
      <c r="C524" s="381"/>
      <c r="D524" s="381"/>
      <c r="E524" s="381"/>
      <c r="F524" s="381"/>
      <c r="G524" s="381"/>
      <c r="H524" s="382" t="s">
        <v>496</v>
      </c>
    </row>
    <row r="525" spans="1:8">
      <c r="A525" s="380"/>
      <c r="B525" s="384" t="s">
        <v>692</v>
      </c>
      <c r="C525" s="384"/>
      <c r="D525" s="384"/>
      <c r="E525" s="384"/>
      <c r="F525" s="384"/>
      <c r="G525" s="384"/>
      <c r="H525" s="383"/>
    </row>
    <row r="526" spans="1:8">
      <c r="A526" s="257" t="s">
        <v>520</v>
      </c>
      <c r="B526" s="402" t="s">
        <v>693</v>
      </c>
      <c r="C526" s="419"/>
      <c r="D526" s="419"/>
      <c r="E526" s="419"/>
      <c r="F526" s="419"/>
      <c r="G526" s="420"/>
      <c r="H526" s="257">
        <v>24.6</v>
      </c>
    </row>
    <row r="527" spans="1:8">
      <c r="A527" s="257" t="s">
        <v>520</v>
      </c>
      <c r="B527" s="402"/>
      <c r="C527" s="421"/>
      <c r="D527" s="421"/>
      <c r="E527" s="421"/>
      <c r="F527" s="421"/>
      <c r="G527" s="422"/>
      <c r="H527" s="257"/>
    </row>
    <row r="528" spans="1:8">
      <c r="A528" s="257" t="s">
        <v>520</v>
      </c>
      <c r="B528" s="393"/>
      <c r="C528" s="421"/>
      <c r="D528" s="421"/>
      <c r="E528" s="421"/>
      <c r="F528" s="421"/>
      <c r="G528" s="422"/>
      <c r="H528" s="257"/>
    </row>
    <row r="529" spans="1:8">
      <c r="A529" s="257"/>
      <c r="B529" s="399" t="s">
        <v>491</v>
      </c>
      <c r="C529" s="400"/>
      <c r="D529" s="400"/>
      <c r="E529" s="400"/>
      <c r="F529" s="400"/>
      <c r="G529" s="401"/>
      <c r="H529" s="258">
        <f>H526</f>
        <v>24.6</v>
      </c>
    </row>
    <row r="531" spans="1:8">
      <c r="A531" s="348"/>
      <c r="B531" s="350" t="s">
        <v>694</v>
      </c>
      <c r="C531" s="350"/>
      <c r="D531" s="350"/>
      <c r="E531" s="350"/>
      <c r="F531" s="350"/>
      <c r="G531" s="350"/>
      <c r="H531" s="351" t="s">
        <v>496</v>
      </c>
    </row>
    <row r="532" spans="1:8">
      <c r="A532" s="349"/>
      <c r="B532" s="353" t="s">
        <v>714</v>
      </c>
      <c r="C532" s="353"/>
      <c r="D532" s="353"/>
      <c r="E532" s="353"/>
      <c r="F532" s="353"/>
      <c r="G532" s="353"/>
      <c r="H532" s="352"/>
    </row>
    <row r="533" spans="1:8">
      <c r="A533" s="264" t="s">
        <v>520</v>
      </c>
      <c r="B533" s="354" t="s">
        <v>715</v>
      </c>
      <c r="C533" s="423"/>
      <c r="D533" s="423"/>
      <c r="E533" s="423"/>
      <c r="F533" s="423"/>
      <c r="G533" s="424"/>
      <c r="H533" s="264">
        <v>55.4</v>
      </c>
    </row>
    <row r="534" spans="1:8">
      <c r="A534" s="264" t="s">
        <v>520</v>
      </c>
      <c r="B534" s="354"/>
      <c r="C534" s="425"/>
      <c r="D534" s="425"/>
      <c r="E534" s="425"/>
      <c r="F534" s="425"/>
      <c r="G534" s="426"/>
      <c r="H534" s="264"/>
    </row>
    <row r="535" spans="1:8">
      <c r="A535" s="264" t="s">
        <v>520</v>
      </c>
      <c r="B535" s="427"/>
      <c r="C535" s="425"/>
      <c r="D535" s="425"/>
      <c r="E535" s="425"/>
      <c r="F535" s="425"/>
      <c r="G535" s="426"/>
      <c r="H535" s="264"/>
    </row>
    <row r="536" spans="1:8">
      <c r="A536" s="264"/>
      <c r="B536" s="357" t="s">
        <v>491</v>
      </c>
      <c r="C536" s="358"/>
      <c r="D536" s="358"/>
      <c r="E536" s="358"/>
      <c r="F536" s="358"/>
      <c r="G536" s="359"/>
      <c r="H536" s="265">
        <f>H533</f>
        <v>55.4</v>
      </c>
    </row>
    <row r="537" spans="1:8">
      <c r="A537"/>
      <c r="B537"/>
      <c r="C537"/>
      <c r="D537"/>
      <c r="E537"/>
      <c r="F537"/>
      <c r="G537"/>
      <c r="H537"/>
    </row>
    <row r="538" spans="1:8">
      <c r="A538" s="348"/>
      <c r="B538" s="350" t="s">
        <v>703</v>
      </c>
      <c r="C538" s="350"/>
      <c r="D538" s="350"/>
      <c r="E538" s="350"/>
      <c r="F538" s="350"/>
      <c r="G538" s="350"/>
      <c r="H538" s="351" t="s">
        <v>496</v>
      </c>
    </row>
    <row r="539" spans="1:8">
      <c r="A539" s="349"/>
      <c r="B539" s="353" t="s">
        <v>716</v>
      </c>
      <c r="C539" s="353"/>
      <c r="D539" s="353"/>
      <c r="E539" s="353"/>
      <c r="F539" s="353"/>
      <c r="G539" s="353"/>
      <c r="H539" s="352"/>
    </row>
    <row r="540" spans="1:8">
      <c r="A540" s="264" t="s">
        <v>520</v>
      </c>
      <c r="B540" s="354" t="s">
        <v>715</v>
      </c>
      <c r="C540" s="423"/>
      <c r="D540" s="423"/>
      <c r="E540" s="423"/>
      <c r="F540" s="423"/>
      <c r="G540" s="424"/>
      <c r="H540" s="264">
        <v>37.89</v>
      </c>
    </row>
    <row r="541" spans="1:8">
      <c r="A541" s="264" t="s">
        <v>520</v>
      </c>
      <c r="B541" s="354"/>
      <c r="C541" s="425"/>
      <c r="D541" s="425"/>
      <c r="E541" s="425"/>
      <c r="F541" s="425"/>
      <c r="G541" s="426"/>
      <c r="H541" s="264"/>
    </row>
    <row r="542" spans="1:8">
      <c r="A542" s="264" t="s">
        <v>520</v>
      </c>
      <c r="B542" s="427"/>
      <c r="C542" s="425"/>
      <c r="D542" s="425"/>
      <c r="E542" s="425"/>
      <c r="F542" s="425"/>
      <c r="G542" s="426"/>
      <c r="H542" s="264"/>
    </row>
    <row r="543" spans="1:8">
      <c r="A543" s="264"/>
      <c r="B543" s="357" t="s">
        <v>491</v>
      </c>
      <c r="C543" s="358"/>
      <c r="D543" s="358"/>
      <c r="E543" s="358"/>
      <c r="F543" s="358"/>
      <c r="G543" s="359"/>
      <c r="H543" s="265">
        <f>H540</f>
        <v>37.89</v>
      </c>
    </row>
    <row r="544" spans="1:8">
      <c r="A544"/>
      <c r="B544"/>
      <c r="C544"/>
      <c r="D544"/>
      <c r="E544"/>
      <c r="F544"/>
      <c r="G544"/>
      <c r="H544"/>
    </row>
    <row r="545" spans="1:8">
      <c r="A545" s="348"/>
      <c r="B545" s="350" t="s">
        <v>717</v>
      </c>
      <c r="C545" s="350"/>
      <c r="D545" s="350"/>
      <c r="E545" s="350"/>
      <c r="F545" s="350"/>
      <c r="G545" s="350"/>
      <c r="H545" s="351" t="s">
        <v>496</v>
      </c>
    </row>
    <row r="546" spans="1:8">
      <c r="A546" s="349"/>
      <c r="B546" s="353" t="s">
        <v>718</v>
      </c>
      <c r="C546" s="353"/>
      <c r="D546" s="353"/>
      <c r="E546" s="353"/>
      <c r="F546" s="353"/>
      <c r="G546" s="353"/>
      <c r="H546" s="352"/>
    </row>
    <row r="547" spans="1:8">
      <c r="A547" s="264" t="s">
        <v>520</v>
      </c>
      <c r="B547" s="354" t="s">
        <v>715</v>
      </c>
      <c r="C547" s="423"/>
      <c r="D547" s="423"/>
      <c r="E547" s="423"/>
      <c r="F547" s="423"/>
      <c r="G547" s="424"/>
      <c r="H547" s="264">
        <v>29.94</v>
      </c>
    </row>
    <row r="548" spans="1:8">
      <c r="A548" s="264" t="s">
        <v>520</v>
      </c>
      <c r="B548" s="354"/>
      <c r="C548" s="425"/>
      <c r="D548" s="425"/>
      <c r="E548" s="425"/>
      <c r="F548" s="425"/>
      <c r="G548" s="426"/>
      <c r="H548" s="264"/>
    </row>
    <row r="549" spans="1:8">
      <c r="A549" s="264" t="s">
        <v>520</v>
      </c>
      <c r="B549" s="427"/>
      <c r="C549" s="425"/>
      <c r="D549" s="425"/>
      <c r="E549" s="425"/>
      <c r="F549" s="425"/>
      <c r="G549" s="426"/>
      <c r="H549" s="264"/>
    </row>
    <row r="550" spans="1:8">
      <c r="A550" s="264"/>
      <c r="B550" s="357" t="s">
        <v>491</v>
      </c>
      <c r="C550" s="358"/>
      <c r="D550" s="358"/>
      <c r="E550" s="358"/>
      <c r="F550" s="358"/>
      <c r="G550" s="359"/>
      <c r="H550" s="265">
        <f>H547</f>
        <v>29.94</v>
      </c>
    </row>
    <row r="552" spans="1:8">
      <c r="A552" s="348"/>
      <c r="B552" s="350" t="s">
        <v>719</v>
      </c>
      <c r="C552" s="350"/>
      <c r="D552" s="350"/>
      <c r="E552" s="350"/>
      <c r="F552" s="350"/>
      <c r="G552" s="350"/>
      <c r="H552" s="351" t="s">
        <v>496</v>
      </c>
    </row>
    <row r="553" spans="1:8">
      <c r="A553" s="349"/>
      <c r="B553" s="353" t="s">
        <v>803</v>
      </c>
      <c r="C553" s="353"/>
      <c r="D553" s="353"/>
      <c r="E553" s="353"/>
      <c r="F553" s="353"/>
      <c r="G553" s="353"/>
      <c r="H553" s="352"/>
    </row>
    <row r="554" spans="1:8">
      <c r="A554" s="264" t="s">
        <v>520</v>
      </c>
      <c r="B554" s="354" t="s">
        <v>715</v>
      </c>
      <c r="C554" s="423"/>
      <c r="D554" s="423"/>
      <c r="E554" s="423"/>
      <c r="F554" s="423"/>
      <c r="G554" s="424"/>
      <c r="H554" s="264">
        <v>25.96</v>
      </c>
    </row>
    <row r="555" spans="1:8">
      <c r="A555" s="264" t="s">
        <v>520</v>
      </c>
      <c r="B555" s="354"/>
      <c r="C555" s="425"/>
      <c r="D555" s="425"/>
      <c r="E555" s="425"/>
      <c r="F555" s="425"/>
      <c r="G555" s="426"/>
      <c r="H555" s="264"/>
    </row>
    <row r="556" spans="1:8">
      <c r="A556" s="264" t="s">
        <v>520</v>
      </c>
      <c r="B556" s="427"/>
      <c r="C556" s="425"/>
      <c r="D556" s="425"/>
      <c r="E556" s="425"/>
      <c r="F556" s="425"/>
      <c r="G556" s="426"/>
      <c r="H556" s="264"/>
    </row>
    <row r="557" spans="1:8">
      <c r="A557" s="264"/>
      <c r="B557" s="357" t="s">
        <v>491</v>
      </c>
      <c r="C557" s="358"/>
      <c r="D557" s="358"/>
      <c r="E557" s="358"/>
      <c r="F557" s="358"/>
      <c r="G557" s="359"/>
      <c r="H557" s="265">
        <f>H554</f>
        <v>25.96</v>
      </c>
    </row>
    <row r="558" spans="1:8">
      <c r="A558"/>
      <c r="B558"/>
      <c r="C558"/>
      <c r="D558"/>
      <c r="E558"/>
      <c r="F558"/>
      <c r="G558"/>
      <c r="H558"/>
    </row>
    <row r="559" spans="1:8">
      <c r="A559" s="348"/>
      <c r="B559" s="350" t="s">
        <v>720</v>
      </c>
      <c r="C559" s="350"/>
      <c r="D559" s="350"/>
      <c r="E559" s="350"/>
      <c r="F559" s="350"/>
      <c r="G559" s="350"/>
      <c r="H559" s="351" t="s">
        <v>496</v>
      </c>
    </row>
    <row r="560" spans="1:8">
      <c r="A560" s="349"/>
      <c r="B560" s="353" t="s">
        <v>721</v>
      </c>
      <c r="C560" s="353"/>
      <c r="D560" s="353"/>
      <c r="E560" s="353"/>
      <c r="F560" s="353"/>
      <c r="G560" s="353"/>
      <c r="H560" s="352"/>
    </row>
    <row r="561" spans="1:8">
      <c r="A561" s="264" t="s">
        <v>520</v>
      </c>
      <c r="B561" s="354" t="s">
        <v>722</v>
      </c>
      <c r="C561" s="423"/>
      <c r="D561" s="423"/>
      <c r="E561" s="423"/>
      <c r="F561" s="423"/>
      <c r="G561" s="424"/>
      <c r="H561" s="264">
        <v>973</v>
      </c>
    </row>
    <row r="562" spans="1:8">
      <c r="A562" s="264" t="s">
        <v>520</v>
      </c>
      <c r="B562" s="354" t="s">
        <v>723</v>
      </c>
      <c r="C562" s="425"/>
      <c r="D562" s="425"/>
      <c r="E562" s="425"/>
      <c r="F562" s="425"/>
      <c r="G562" s="426"/>
      <c r="H562" s="264">
        <v>968</v>
      </c>
    </row>
    <row r="563" spans="1:8">
      <c r="A563" s="264" t="s">
        <v>520</v>
      </c>
      <c r="B563" s="354" t="s">
        <v>724</v>
      </c>
      <c r="C563" s="425"/>
      <c r="D563" s="425"/>
      <c r="E563" s="425"/>
      <c r="F563" s="425"/>
      <c r="G563" s="426"/>
      <c r="H563" s="264">
        <v>999</v>
      </c>
    </row>
    <row r="564" spans="1:8">
      <c r="A564" s="264"/>
      <c r="B564" s="357" t="s">
        <v>491</v>
      </c>
      <c r="C564" s="358"/>
      <c r="D564" s="358"/>
      <c r="E564" s="358"/>
      <c r="F564" s="358"/>
      <c r="G564" s="359"/>
      <c r="H564" s="265">
        <v>968</v>
      </c>
    </row>
    <row r="565" spans="1:8">
      <c r="A565"/>
      <c r="B565"/>
      <c r="C565"/>
      <c r="D565"/>
      <c r="E565"/>
      <c r="F565"/>
      <c r="G565"/>
      <c r="H565"/>
    </row>
    <row r="566" spans="1:8">
      <c r="A566" s="348"/>
      <c r="B566" s="350" t="s">
        <v>725</v>
      </c>
      <c r="C566" s="350"/>
      <c r="D566" s="350"/>
      <c r="E566" s="350"/>
      <c r="F566" s="350"/>
      <c r="G566" s="350"/>
      <c r="H566" s="351" t="s">
        <v>496</v>
      </c>
    </row>
    <row r="567" spans="1:8">
      <c r="A567" s="349"/>
      <c r="B567" s="353" t="s">
        <v>726</v>
      </c>
      <c r="C567" s="353"/>
      <c r="D567" s="353"/>
      <c r="E567" s="353"/>
      <c r="F567" s="353"/>
      <c r="G567" s="353"/>
      <c r="H567" s="352"/>
    </row>
    <row r="568" spans="1:8">
      <c r="A568" s="264" t="s">
        <v>520</v>
      </c>
      <c r="B568" s="354" t="s">
        <v>727</v>
      </c>
      <c r="C568" s="423"/>
      <c r="D568" s="423"/>
      <c r="E568" s="423"/>
      <c r="F568" s="423"/>
      <c r="G568" s="424"/>
      <c r="H568" s="264">
        <v>3889</v>
      </c>
    </row>
    <row r="569" spans="1:8">
      <c r="A569" s="264" t="s">
        <v>520</v>
      </c>
      <c r="B569" s="354"/>
      <c r="C569" s="425"/>
      <c r="D569" s="425"/>
      <c r="E569" s="425"/>
      <c r="F569" s="425"/>
      <c r="G569" s="426"/>
      <c r="H569" s="264"/>
    </row>
    <row r="570" spans="1:8">
      <c r="A570" s="264" t="s">
        <v>520</v>
      </c>
      <c r="B570" s="427"/>
      <c r="C570" s="425"/>
      <c r="D570" s="425"/>
      <c r="E570" s="425"/>
      <c r="F570" s="425"/>
      <c r="G570" s="426"/>
      <c r="H570" s="264"/>
    </row>
    <row r="571" spans="1:8">
      <c r="A571" s="264"/>
      <c r="B571" s="357" t="s">
        <v>491</v>
      </c>
      <c r="C571" s="358"/>
      <c r="D571" s="358"/>
      <c r="E571" s="358"/>
      <c r="F571" s="358"/>
      <c r="G571" s="359"/>
      <c r="H571" s="265">
        <f>H568</f>
        <v>3889</v>
      </c>
    </row>
    <row r="573" spans="1:8">
      <c r="A573" s="348"/>
      <c r="B573" s="350" t="s">
        <v>728</v>
      </c>
      <c r="C573" s="350"/>
      <c r="D573" s="350"/>
      <c r="E573" s="350"/>
      <c r="F573" s="350"/>
      <c r="G573" s="350"/>
      <c r="H573" s="351" t="s">
        <v>496</v>
      </c>
    </row>
    <row r="574" spans="1:8">
      <c r="A574" s="349"/>
      <c r="B574" s="353" t="s">
        <v>729</v>
      </c>
      <c r="C574" s="353"/>
      <c r="D574" s="353"/>
      <c r="E574" s="353"/>
      <c r="F574" s="353"/>
      <c r="G574" s="353"/>
      <c r="H574" s="352"/>
    </row>
    <row r="575" spans="1:8">
      <c r="A575" s="264" t="s">
        <v>520</v>
      </c>
      <c r="B575" s="354" t="s">
        <v>730</v>
      </c>
      <c r="C575" s="423"/>
      <c r="D575" s="423"/>
      <c r="E575" s="423"/>
      <c r="F575" s="423"/>
      <c r="G575" s="424"/>
      <c r="H575" s="264">
        <v>420</v>
      </c>
    </row>
    <row r="576" spans="1:8">
      <c r="A576" s="264" t="s">
        <v>520</v>
      </c>
      <c r="B576" s="354"/>
      <c r="C576" s="425"/>
      <c r="D576" s="425"/>
      <c r="E576" s="425"/>
      <c r="F576" s="425"/>
      <c r="G576" s="426"/>
      <c r="H576" s="264"/>
    </row>
    <row r="577" spans="1:8">
      <c r="A577" s="264" t="s">
        <v>520</v>
      </c>
      <c r="B577" s="427"/>
      <c r="C577" s="425"/>
      <c r="D577" s="425"/>
      <c r="E577" s="425"/>
      <c r="F577" s="425"/>
      <c r="G577" s="426"/>
      <c r="H577" s="264"/>
    </row>
    <row r="578" spans="1:8">
      <c r="A578" s="264"/>
      <c r="B578" s="357" t="s">
        <v>491</v>
      </c>
      <c r="C578" s="358"/>
      <c r="D578" s="358"/>
      <c r="E578" s="358"/>
      <c r="F578" s="358"/>
      <c r="G578" s="359"/>
      <c r="H578" s="265">
        <f>H575</f>
        <v>420</v>
      </c>
    </row>
    <row r="579" spans="1:8">
      <c r="A579"/>
      <c r="B579"/>
      <c r="C579"/>
      <c r="D579"/>
      <c r="E579"/>
      <c r="F579"/>
      <c r="G579"/>
      <c r="H579"/>
    </row>
    <row r="580" spans="1:8">
      <c r="A580" s="348"/>
      <c r="B580" s="350" t="s">
        <v>731</v>
      </c>
      <c r="C580" s="350"/>
      <c r="D580" s="350"/>
      <c r="E580" s="350"/>
      <c r="F580" s="350"/>
      <c r="G580" s="350"/>
      <c r="H580" s="351" t="s">
        <v>496</v>
      </c>
    </row>
    <row r="581" spans="1:8">
      <c r="A581" s="349"/>
      <c r="B581" s="353" t="s">
        <v>732</v>
      </c>
      <c r="C581" s="353"/>
      <c r="D581" s="353"/>
      <c r="E581" s="353"/>
      <c r="F581" s="353"/>
      <c r="G581" s="353"/>
      <c r="H581" s="352"/>
    </row>
    <row r="582" spans="1:8">
      <c r="A582" s="264" t="s">
        <v>520</v>
      </c>
      <c r="B582" s="354" t="s">
        <v>730</v>
      </c>
      <c r="C582" s="423"/>
      <c r="D582" s="423"/>
      <c r="E582" s="423"/>
      <c r="F582" s="423"/>
      <c r="G582" s="424"/>
      <c r="H582" s="264">
        <v>410</v>
      </c>
    </row>
    <row r="583" spans="1:8">
      <c r="A583" s="264" t="s">
        <v>520</v>
      </c>
      <c r="B583" s="354"/>
      <c r="C583" s="425"/>
      <c r="D583" s="425"/>
      <c r="E583" s="425"/>
      <c r="F583" s="425"/>
      <c r="G583" s="426"/>
      <c r="H583" s="264"/>
    </row>
    <row r="584" spans="1:8">
      <c r="A584" s="264" t="s">
        <v>520</v>
      </c>
      <c r="B584" s="427"/>
      <c r="C584" s="425"/>
      <c r="D584" s="425"/>
      <c r="E584" s="425"/>
      <c r="F584" s="425"/>
      <c r="G584" s="426"/>
      <c r="H584" s="264"/>
    </row>
    <row r="585" spans="1:8">
      <c r="A585" s="264"/>
      <c r="B585" s="357" t="s">
        <v>491</v>
      </c>
      <c r="C585" s="358"/>
      <c r="D585" s="358"/>
      <c r="E585" s="358"/>
      <c r="F585" s="358"/>
      <c r="G585" s="359"/>
      <c r="H585" s="265">
        <f>H582</f>
        <v>410</v>
      </c>
    </row>
    <row r="588" spans="1:8">
      <c r="A588" s="396"/>
      <c r="B588" s="378" t="s">
        <v>733</v>
      </c>
      <c r="C588" s="378"/>
      <c r="D588" s="378"/>
      <c r="E588" s="378"/>
      <c r="F588" s="378"/>
      <c r="G588" s="378"/>
      <c r="H588" s="367" t="s">
        <v>496</v>
      </c>
    </row>
    <row r="589" spans="1:8">
      <c r="A589" s="397"/>
      <c r="B589" s="398" t="s">
        <v>695</v>
      </c>
      <c r="C589" s="398"/>
      <c r="D589" s="398"/>
      <c r="E589" s="398"/>
      <c r="F589" s="398"/>
      <c r="G589" s="398"/>
      <c r="H589" s="368"/>
    </row>
    <row r="590" spans="1:8">
      <c r="A590" s="255" t="s">
        <v>520</v>
      </c>
      <c r="B590" s="432" t="s">
        <v>696</v>
      </c>
      <c r="C590" s="433"/>
      <c r="D590" s="433"/>
      <c r="E590" s="433"/>
      <c r="F590" s="433"/>
      <c r="G590" s="434"/>
      <c r="H590" s="255">
        <v>77</v>
      </c>
    </row>
    <row r="591" spans="1:8">
      <c r="A591" s="255" t="s">
        <v>520</v>
      </c>
      <c r="B591" s="432" t="s">
        <v>697</v>
      </c>
      <c r="C591" s="433"/>
      <c r="D591" s="433"/>
      <c r="E591" s="433"/>
      <c r="F591" s="433"/>
      <c r="G591" s="434"/>
      <c r="H591" s="255"/>
    </row>
    <row r="592" spans="1:8">
      <c r="A592" s="255" t="s">
        <v>520</v>
      </c>
      <c r="B592" s="369"/>
      <c r="C592" s="435"/>
      <c r="D592" s="435"/>
      <c r="E592" s="435"/>
      <c r="F592" s="435"/>
      <c r="G592" s="436"/>
      <c r="H592" s="255"/>
    </row>
    <row r="593" spans="1:8">
      <c r="A593" s="255"/>
      <c r="B593" s="405" t="s">
        <v>491</v>
      </c>
      <c r="C593" s="406"/>
      <c r="D593" s="406"/>
      <c r="E593" s="406"/>
      <c r="F593" s="406"/>
      <c r="G593" s="407"/>
      <c r="H593" s="256">
        <f>H590</f>
        <v>77</v>
      </c>
    </row>
    <row r="595" spans="1:8">
      <c r="A595" s="396"/>
      <c r="B595" s="378" t="s">
        <v>734</v>
      </c>
      <c r="C595" s="378"/>
      <c r="D595" s="378"/>
      <c r="E595" s="378"/>
      <c r="F595" s="378"/>
      <c r="G595" s="378"/>
      <c r="H595" s="367" t="s">
        <v>496</v>
      </c>
    </row>
    <row r="596" spans="1:8">
      <c r="A596" s="397"/>
      <c r="B596" s="398" t="s">
        <v>704</v>
      </c>
      <c r="C596" s="398"/>
      <c r="D596" s="398"/>
      <c r="E596" s="398"/>
      <c r="F596" s="398"/>
      <c r="G596" s="398"/>
      <c r="H596" s="368"/>
    </row>
    <row r="597" spans="1:8">
      <c r="A597" s="255" t="s">
        <v>520</v>
      </c>
      <c r="B597" s="375" t="s">
        <v>705</v>
      </c>
      <c r="C597" s="433"/>
      <c r="D597" s="433"/>
      <c r="E597" s="433"/>
      <c r="F597" s="433"/>
      <c r="G597" s="434"/>
      <c r="H597" s="255">
        <v>45.9</v>
      </c>
    </row>
    <row r="598" spans="1:8">
      <c r="A598" s="255" t="s">
        <v>520</v>
      </c>
      <c r="B598" s="375" t="s">
        <v>706</v>
      </c>
      <c r="C598" s="433"/>
      <c r="D598" s="433"/>
      <c r="E598" s="433"/>
      <c r="F598" s="433"/>
      <c r="G598" s="434"/>
      <c r="H598" s="255">
        <v>45.2</v>
      </c>
    </row>
    <row r="599" spans="1:8">
      <c r="A599" s="255" t="s">
        <v>520</v>
      </c>
      <c r="B599" s="369"/>
      <c r="C599" s="435"/>
      <c r="D599" s="435"/>
      <c r="E599" s="435"/>
      <c r="F599" s="435"/>
      <c r="G599" s="436"/>
      <c r="H599" s="255"/>
    </row>
    <row r="600" spans="1:8">
      <c r="A600" s="255"/>
      <c r="B600" s="405" t="s">
        <v>491</v>
      </c>
      <c r="C600" s="406"/>
      <c r="D600" s="406"/>
      <c r="E600" s="406"/>
      <c r="F600" s="406"/>
      <c r="G600" s="407"/>
      <c r="H600" s="256">
        <f>(H597+H598)/2</f>
        <v>45.55</v>
      </c>
    </row>
    <row r="602" spans="1:8">
      <c r="A602" s="428"/>
      <c r="B602" s="378" t="s">
        <v>737</v>
      </c>
      <c r="C602" s="378"/>
      <c r="D602" s="378"/>
      <c r="E602" s="378"/>
      <c r="F602" s="378"/>
      <c r="G602" s="378"/>
      <c r="H602" s="430" t="s">
        <v>496</v>
      </c>
    </row>
    <row r="603" spans="1:8">
      <c r="A603" s="429"/>
      <c r="B603" s="398" t="s">
        <v>735</v>
      </c>
      <c r="C603" s="398"/>
      <c r="D603" s="398"/>
      <c r="E603" s="398"/>
      <c r="F603" s="398"/>
      <c r="G603" s="398"/>
      <c r="H603" s="431"/>
    </row>
    <row r="604" spans="1:8">
      <c r="A604" s="255"/>
      <c r="B604" s="385"/>
      <c r="C604" s="388"/>
      <c r="D604" s="388"/>
      <c r="E604" s="388"/>
      <c r="F604" s="388"/>
      <c r="G604" s="389"/>
      <c r="H604" s="255"/>
    </row>
    <row r="605" spans="1:8">
      <c r="A605" s="255" t="s">
        <v>520</v>
      </c>
      <c r="B605" s="402" t="s">
        <v>736</v>
      </c>
      <c r="C605" s="388"/>
      <c r="D605" s="388"/>
      <c r="E605" s="388"/>
      <c r="F605" s="388"/>
      <c r="G605" s="389"/>
      <c r="H605" s="255">
        <v>312.67</v>
      </c>
    </row>
    <row r="606" spans="1:8">
      <c r="A606" s="255"/>
      <c r="B606" s="385"/>
      <c r="C606" s="388"/>
      <c r="D606" s="388"/>
      <c r="E606" s="388"/>
      <c r="F606" s="388"/>
      <c r="G606" s="389"/>
      <c r="H606" s="255"/>
    </row>
    <row r="607" spans="1:8">
      <c r="A607" s="255"/>
      <c r="B607" s="405" t="s">
        <v>491</v>
      </c>
      <c r="C607" s="406"/>
      <c r="D607" s="406"/>
      <c r="E607" s="406"/>
      <c r="F607" s="406"/>
      <c r="G607" s="407"/>
      <c r="H607" s="256">
        <f>(H604+H605+H606)/1</f>
        <v>312.67</v>
      </c>
    </row>
    <row r="609" spans="1:8">
      <c r="A609" s="428"/>
      <c r="B609" s="378" t="s">
        <v>738</v>
      </c>
      <c r="C609" s="378"/>
      <c r="D609" s="378"/>
      <c r="E609" s="378"/>
      <c r="F609" s="378"/>
      <c r="G609" s="378"/>
      <c r="H609" s="430" t="s">
        <v>496</v>
      </c>
    </row>
    <row r="610" spans="1:8">
      <c r="A610" s="429"/>
      <c r="B610" s="410" t="s">
        <v>741</v>
      </c>
      <c r="C610" s="411"/>
      <c r="D610" s="411"/>
      <c r="E610" s="411"/>
      <c r="F610" s="411"/>
      <c r="G610" s="412"/>
      <c r="H610" s="431"/>
    </row>
    <row r="611" spans="1:8">
      <c r="A611" s="255" t="s">
        <v>520</v>
      </c>
      <c r="B611" s="402" t="s">
        <v>739</v>
      </c>
      <c r="C611" s="388"/>
      <c r="D611" s="388"/>
      <c r="E611" s="388"/>
      <c r="F611" s="388"/>
      <c r="G611" s="389"/>
      <c r="H611" s="256">
        <v>5849</v>
      </c>
    </row>
    <row r="612" spans="1:8">
      <c r="A612" s="255" t="s">
        <v>520</v>
      </c>
      <c r="B612" s="402" t="s">
        <v>740</v>
      </c>
      <c r="C612" s="388"/>
      <c r="D612" s="388"/>
      <c r="E612" s="388"/>
      <c r="F612" s="388"/>
      <c r="G612" s="389"/>
      <c r="H612" s="256">
        <v>6963</v>
      </c>
    </row>
    <row r="613" spans="1:8">
      <c r="A613" s="255"/>
      <c r="B613" s="385"/>
      <c r="C613" s="388"/>
      <c r="D613" s="388"/>
      <c r="E613" s="388"/>
      <c r="F613" s="388"/>
      <c r="G613" s="389"/>
      <c r="H613" s="255"/>
    </row>
    <row r="614" spans="1:8">
      <c r="A614" s="255"/>
      <c r="B614" s="405" t="s">
        <v>491</v>
      </c>
      <c r="C614" s="406"/>
      <c r="D614" s="406"/>
      <c r="E614" s="406"/>
      <c r="F614" s="406"/>
      <c r="G614" s="407"/>
      <c r="H614" s="256">
        <f>SUM(H611:H612)/2</f>
        <v>6406</v>
      </c>
    </row>
    <row r="616" spans="1:8">
      <c r="A616" s="428"/>
      <c r="B616" s="378" t="s">
        <v>742</v>
      </c>
      <c r="C616" s="378"/>
      <c r="D616" s="378"/>
      <c r="E616" s="378"/>
      <c r="F616" s="378"/>
      <c r="G616" s="378"/>
      <c r="H616" s="430" t="s">
        <v>496</v>
      </c>
    </row>
    <row r="617" spans="1:8" ht="27.75" customHeight="1">
      <c r="A617" s="429"/>
      <c r="B617" s="410" t="s">
        <v>743</v>
      </c>
      <c r="C617" s="411"/>
      <c r="D617" s="411"/>
      <c r="E617" s="411"/>
      <c r="F617" s="411"/>
      <c r="G617" s="412"/>
      <c r="H617" s="431"/>
    </row>
    <row r="618" spans="1:8">
      <c r="A618" s="255" t="s">
        <v>520</v>
      </c>
      <c r="B618" s="402" t="s">
        <v>744</v>
      </c>
      <c r="C618" s="388"/>
      <c r="D618" s="388"/>
      <c r="E618" s="388"/>
      <c r="F618" s="388"/>
      <c r="G618" s="389"/>
      <c r="H618" s="256">
        <v>2398</v>
      </c>
    </row>
    <row r="619" spans="1:8">
      <c r="A619" s="255"/>
      <c r="B619" s="402" t="s">
        <v>745</v>
      </c>
      <c r="C619" s="388"/>
      <c r="D619" s="388"/>
      <c r="E619" s="388"/>
      <c r="F619" s="388"/>
      <c r="G619" s="389"/>
      <c r="H619" s="256">
        <v>2209</v>
      </c>
    </row>
    <row r="620" spans="1:8">
      <c r="A620" s="255"/>
      <c r="B620" s="385"/>
      <c r="C620" s="388"/>
      <c r="D620" s="388"/>
      <c r="E620" s="388"/>
      <c r="F620" s="388"/>
      <c r="G620" s="389"/>
      <c r="H620" s="255"/>
    </row>
    <row r="621" spans="1:8">
      <c r="A621" s="255"/>
      <c r="B621" s="405" t="s">
        <v>491</v>
      </c>
      <c r="C621" s="406"/>
      <c r="D621" s="406"/>
      <c r="E621" s="406"/>
      <c r="F621" s="406"/>
      <c r="G621" s="407"/>
      <c r="H621" s="256">
        <f>SUM(H618:H619)/2</f>
        <v>2303.5</v>
      </c>
    </row>
    <row r="623" spans="1:8">
      <c r="A623" s="348"/>
      <c r="B623" s="357" t="s">
        <v>751</v>
      </c>
      <c r="C623" s="358"/>
      <c r="D623" s="358"/>
      <c r="E623" s="358"/>
      <c r="F623" s="358"/>
      <c r="G623" s="359"/>
      <c r="H623" s="351" t="s">
        <v>496</v>
      </c>
    </row>
    <row r="624" spans="1:8" ht="28.5" customHeight="1">
      <c r="A624" s="349"/>
      <c r="B624" s="361" t="s">
        <v>749</v>
      </c>
      <c r="C624" s="362"/>
      <c r="D624" s="362"/>
      <c r="E624" s="362"/>
      <c r="F624" s="362"/>
      <c r="G624" s="363"/>
      <c r="H624" s="352"/>
    </row>
    <row r="625" spans="1:8">
      <c r="A625" s="264" t="s">
        <v>514</v>
      </c>
      <c r="B625" s="354" t="s">
        <v>750</v>
      </c>
      <c r="C625" s="355"/>
      <c r="D625" s="355"/>
      <c r="E625" s="355"/>
      <c r="F625" s="355"/>
      <c r="G625" s="356"/>
      <c r="H625" s="264">
        <v>25.77</v>
      </c>
    </row>
    <row r="626" spans="1:8">
      <c r="A626" s="264"/>
      <c r="B626" s="360"/>
      <c r="C626" s="355"/>
      <c r="D626" s="355"/>
      <c r="E626" s="355"/>
      <c r="F626" s="355"/>
      <c r="G626" s="356"/>
      <c r="H626" s="264"/>
    </row>
    <row r="627" spans="1:8">
      <c r="A627" s="264"/>
      <c r="B627" s="360"/>
      <c r="C627" s="355"/>
      <c r="D627" s="355"/>
      <c r="E627" s="355"/>
      <c r="F627" s="355"/>
      <c r="G627" s="356"/>
      <c r="H627" s="264"/>
    </row>
    <row r="628" spans="1:8">
      <c r="A628" s="264"/>
      <c r="B628" s="357" t="s">
        <v>491</v>
      </c>
      <c r="C628" s="358"/>
      <c r="D628" s="358"/>
      <c r="E628" s="358"/>
      <c r="F628" s="358"/>
      <c r="G628" s="359"/>
      <c r="H628" s="265">
        <f>(H625+H626+H627)/1</f>
        <v>25.77</v>
      </c>
    </row>
    <row r="630" spans="1:8">
      <c r="A630" s="348"/>
      <c r="B630" s="357" t="s">
        <v>753</v>
      </c>
      <c r="C630" s="358"/>
      <c r="D630" s="358"/>
      <c r="E630" s="358"/>
      <c r="F630" s="358"/>
      <c r="G630" s="359"/>
      <c r="H630" s="351" t="s">
        <v>496</v>
      </c>
    </row>
    <row r="631" spans="1:8" ht="29.25" customHeight="1">
      <c r="A631" s="349"/>
      <c r="B631" s="361" t="s">
        <v>752</v>
      </c>
      <c r="C631" s="362"/>
      <c r="D631" s="362"/>
      <c r="E631" s="362"/>
      <c r="F631" s="362"/>
      <c r="G631" s="363"/>
      <c r="H631" s="352"/>
    </row>
    <row r="632" spans="1:8">
      <c r="A632" s="264" t="s">
        <v>514</v>
      </c>
      <c r="B632" s="354" t="s">
        <v>750</v>
      </c>
      <c r="C632" s="355"/>
      <c r="D632" s="355"/>
      <c r="E632" s="355"/>
      <c r="F632" s="355"/>
      <c r="G632" s="356"/>
      <c r="H632" s="264">
        <v>61.86</v>
      </c>
    </row>
    <row r="633" spans="1:8">
      <c r="A633" s="264"/>
      <c r="B633" s="360"/>
      <c r="C633" s="355"/>
      <c r="D633" s="355"/>
      <c r="E633" s="355"/>
      <c r="F633" s="355"/>
      <c r="G633" s="356"/>
      <c r="H633" s="264"/>
    </row>
    <row r="634" spans="1:8">
      <c r="A634" s="264"/>
      <c r="B634" s="360"/>
      <c r="C634" s="355"/>
      <c r="D634" s="355"/>
      <c r="E634" s="355"/>
      <c r="F634" s="355"/>
      <c r="G634" s="356"/>
      <c r="H634" s="264"/>
    </row>
    <row r="635" spans="1:8">
      <c r="A635" s="264"/>
      <c r="B635" s="357" t="s">
        <v>491</v>
      </c>
      <c r="C635" s="358"/>
      <c r="D635" s="358"/>
      <c r="E635" s="358"/>
      <c r="F635" s="358"/>
      <c r="G635" s="359"/>
      <c r="H635" s="265">
        <f>(H632+H633+H634)/1</f>
        <v>61.86</v>
      </c>
    </row>
    <row r="637" spans="1:8">
      <c r="A637" s="348"/>
      <c r="B637" s="357" t="s">
        <v>755</v>
      </c>
      <c r="C637" s="358"/>
      <c r="D637" s="358"/>
      <c r="E637" s="358"/>
      <c r="F637" s="358"/>
      <c r="G637" s="359"/>
      <c r="H637" s="351" t="s">
        <v>496</v>
      </c>
    </row>
    <row r="638" spans="1:8" ht="29.25" customHeight="1">
      <c r="A638" s="349"/>
      <c r="B638" s="364" t="s">
        <v>754</v>
      </c>
      <c r="C638" s="365"/>
      <c r="D638" s="365"/>
      <c r="E638" s="365"/>
      <c r="F638" s="365"/>
      <c r="G638" s="366"/>
      <c r="H638" s="352"/>
    </row>
    <row r="639" spans="1:8">
      <c r="A639" s="264" t="s">
        <v>514</v>
      </c>
      <c r="B639" s="354" t="s">
        <v>750</v>
      </c>
      <c r="C639" s="355"/>
      <c r="D639" s="355"/>
      <c r="E639" s="355"/>
      <c r="F639" s="355"/>
      <c r="G639" s="356"/>
      <c r="H639" s="264">
        <v>77.319999999999993</v>
      </c>
    </row>
    <row r="640" spans="1:8">
      <c r="A640" s="264"/>
      <c r="B640" s="360"/>
      <c r="C640" s="355"/>
      <c r="D640" s="355"/>
      <c r="E640" s="355"/>
      <c r="F640" s="355"/>
      <c r="G640" s="356"/>
      <c r="H640" s="264"/>
    </row>
    <row r="641" spans="1:8">
      <c r="A641" s="264"/>
      <c r="B641" s="360"/>
      <c r="C641" s="355"/>
      <c r="D641" s="355"/>
      <c r="E641" s="355"/>
      <c r="F641" s="355"/>
      <c r="G641" s="356"/>
      <c r="H641" s="264"/>
    </row>
    <row r="642" spans="1:8">
      <c r="A642" s="264"/>
      <c r="B642" s="357" t="s">
        <v>491</v>
      </c>
      <c r="C642" s="358"/>
      <c r="D642" s="358"/>
      <c r="E642" s="358"/>
      <c r="F642" s="358"/>
      <c r="G642" s="359"/>
      <c r="H642" s="265">
        <f>(H639+H640+H641)/1</f>
        <v>77.319999999999993</v>
      </c>
    </row>
    <row r="644" spans="1:8">
      <c r="A644" s="348"/>
      <c r="B644" s="350" t="s">
        <v>757</v>
      </c>
      <c r="C644" s="350"/>
      <c r="D644" s="350"/>
      <c r="E644" s="350"/>
      <c r="F644" s="350"/>
      <c r="G644" s="350"/>
      <c r="H644" s="351" t="s">
        <v>496</v>
      </c>
    </row>
    <row r="645" spans="1:8" ht="30.75" customHeight="1">
      <c r="A645" s="349"/>
      <c r="B645" s="353" t="s">
        <v>756</v>
      </c>
      <c r="C645" s="353"/>
      <c r="D645" s="353"/>
      <c r="E645" s="353"/>
      <c r="F645" s="353"/>
      <c r="G645" s="353"/>
      <c r="H645" s="352"/>
    </row>
    <row r="646" spans="1:8">
      <c r="A646" s="264" t="s">
        <v>514</v>
      </c>
      <c r="B646" s="354" t="s">
        <v>750</v>
      </c>
      <c r="C646" s="355"/>
      <c r="D646" s="355"/>
      <c r="E646" s="355"/>
      <c r="F646" s="355"/>
      <c r="G646" s="356"/>
      <c r="H646" s="264">
        <v>15.36</v>
      </c>
    </row>
    <row r="647" spans="1:8">
      <c r="A647" s="264"/>
      <c r="B647" s="360"/>
      <c r="C647" s="355"/>
      <c r="D647" s="355"/>
      <c r="E647" s="355"/>
      <c r="F647" s="355"/>
      <c r="G647" s="356"/>
      <c r="H647" s="264"/>
    </row>
    <row r="648" spans="1:8">
      <c r="A648" s="264"/>
      <c r="B648" s="360"/>
      <c r="C648" s="355"/>
      <c r="D648" s="355"/>
      <c r="E648" s="355"/>
      <c r="F648" s="355"/>
      <c r="G648" s="356"/>
      <c r="H648" s="264"/>
    </row>
    <row r="649" spans="1:8">
      <c r="A649" s="264"/>
      <c r="B649" s="357" t="s">
        <v>491</v>
      </c>
      <c r="C649" s="358"/>
      <c r="D649" s="358"/>
      <c r="E649" s="358"/>
      <c r="F649" s="358"/>
      <c r="G649" s="359"/>
      <c r="H649" s="265">
        <f>(H646+H647+H648)/1</f>
        <v>15.36</v>
      </c>
    </row>
    <row r="651" spans="1:8">
      <c r="A651" s="348"/>
      <c r="B651" s="350" t="s">
        <v>758</v>
      </c>
      <c r="C651" s="350"/>
      <c r="D651" s="350"/>
      <c r="E651" s="350"/>
      <c r="F651" s="350"/>
      <c r="G651" s="350"/>
      <c r="H651" s="351" t="s">
        <v>496</v>
      </c>
    </row>
    <row r="652" spans="1:8">
      <c r="A652" s="349"/>
      <c r="B652" s="353" t="s">
        <v>759</v>
      </c>
      <c r="C652" s="353"/>
      <c r="D652" s="353"/>
      <c r="E652" s="353"/>
      <c r="F652" s="353"/>
      <c r="G652" s="353"/>
      <c r="H652" s="352"/>
    </row>
    <row r="653" spans="1:8">
      <c r="A653" s="264" t="s">
        <v>514</v>
      </c>
      <c r="B653" s="354" t="s">
        <v>760</v>
      </c>
      <c r="C653" s="355"/>
      <c r="D653" s="355"/>
      <c r="E653" s="355"/>
      <c r="F653" s="355"/>
      <c r="G653" s="356"/>
      <c r="H653" s="264">
        <v>310</v>
      </c>
    </row>
    <row r="654" spans="1:8">
      <c r="A654" s="264"/>
      <c r="B654" s="360"/>
      <c r="C654" s="355"/>
      <c r="D654" s="355"/>
      <c r="E654" s="355"/>
      <c r="F654" s="355"/>
      <c r="G654" s="356"/>
      <c r="H654" s="264"/>
    </row>
    <row r="655" spans="1:8">
      <c r="A655" s="264"/>
      <c r="B655" s="360"/>
      <c r="C655" s="355"/>
      <c r="D655" s="355"/>
      <c r="E655" s="355"/>
      <c r="F655" s="355"/>
      <c r="G655" s="356"/>
      <c r="H655" s="264"/>
    </row>
    <row r="656" spans="1:8">
      <c r="A656" s="264"/>
      <c r="B656" s="357" t="s">
        <v>491</v>
      </c>
      <c r="C656" s="358"/>
      <c r="D656" s="358"/>
      <c r="E656" s="358"/>
      <c r="F656" s="358"/>
      <c r="G656" s="359"/>
      <c r="H656" s="265">
        <f>(H653+H654+H655)/1</f>
        <v>310</v>
      </c>
    </row>
    <row r="658" spans="1:8">
      <c r="A658" s="348"/>
      <c r="B658" s="350" t="s">
        <v>828</v>
      </c>
      <c r="C658" s="350"/>
      <c r="D658" s="350"/>
      <c r="E658" s="350"/>
      <c r="F658" s="350"/>
      <c r="G658" s="350"/>
      <c r="H658" s="351" t="s">
        <v>496</v>
      </c>
    </row>
    <row r="659" spans="1:8">
      <c r="A659" s="349"/>
      <c r="B659" s="353" t="s">
        <v>829</v>
      </c>
      <c r="C659" s="353"/>
      <c r="D659" s="353"/>
      <c r="E659" s="353"/>
      <c r="F659" s="353"/>
      <c r="G659" s="353"/>
      <c r="H659" s="352"/>
    </row>
    <row r="660" spans="1:8">
      <c r="A660" s="264" t="s">
        <v>514</v>
      </c>
      <c r="B660" s="354" t="s">
        <v>830</v>
      </c>
      <c r="C660" s="355"/>
      <c r="D660" s="355"/>
      <c r="E660" s="355"/>
      <c r="F660" s="355"/>
      <c r="G660" s="356"/>
      <c r="H660" s="264">
        <v>1099</v>
      </c>
    </row>
    <row r="661" spans="1:8">
      <c r="A661" s="264"/>
      <c r="B661" s="354" t="s">
        <v>831</v>
      </c>
      <c r="C661" s="355"/>
      <c r="D661" s="355"/>
      <c r="E661" s="355"/>
      <c r="F661" s="355"/>
      <c r="G661" s="356"/>
      <c r="H661" s="264">
        <v>825</v>
      </c>
    </row>
    <row r="662" spans="1:8">
      <c r="A662" s="264"/>
      <c r="B662" s="354" t="s">
        <v>832</v>
      </c>
      <c r="C662" s="355"/>
      <c r="D662" s="355"/>
      <c r="E662" s="355"/>
      <c r="F662" s="355"/>
      <c r="G662" s="356"/>
      <c r="H662" s="264">
        <v>814.88</v>
      </c>
    </row>
    <row r="663" spans="1:8">
      <c r="A663" s="264"/>
      <c r="B663" s="357" t="s">
        <v>491</v>
      </c>
      <c r="C663" s="358"/>
      <c r="D663" s="358"/>
      <c r="E663" s="358"/>
      <c r="F663" s="358"/>
      <c r="G663" s="359"/>
      <c r="H663" s="265">
        <v>814.88</v>
      </c>
    </row>
    <row r="665" spans="1:8">
      <c r="A665" s="396"/>
      <c r="B665" s="378" t="s">
        <v>885</v>
      </c>
      <c r="C665" s="378"/>
      <c r="D665" s="378"/>
      <c r="E665" s="378"/>
      <c r="F665" s="378"/>
      <c r="G665" s="378"/>
      <c r="H665" s="367" t="s">
        <v>496</v>
      </c>
    </row>
    <row r="666" spans="1:8">
      <c r="A666" s="397"/>
      <c r="B666" s="398" t="s">
        <v>886</v>
      </c>
      <c r="C666" s="398"/>
      <c r="D666" s="398"/>
      <c r="E666" s="398"/>
      <c r="F666" s="398"/>
      <c r="G666" s="398"/>
      <c r="H666" s="368"/>
    </row>
    <row r="667" spans="1:8">
      <c r="A667" s="255" t="s">
        <v>514</v>
      </c>
      <c r="B667" s="375" t="s">
        <v>887</v>
      </c>
      <c r="C667" s="373"/>
      <c r="D667" s="373"/>
      <c r="E667" s="373"/>
      <c r="F667" s="373"/>
      <c r="G667" s="374"/>
      <c r="H667" s="255">
        <v>581.9</v>
      </c>
    </row>
    <row r="668" spans="1:8">
      <c r="A668" s="255"/>
      <c r="B668" s="375" t="s">
        <v>888</v>
      </c>
      <c r="C668" s="373"/>
      <c r="D668" s="373"/>
      <c r="E668" s="373"/>
      <c r="F668" s="373"/>
      <c r="G668" s="374"/>
      <c r="H668" s="255">
        <v>599.6</v>
      </c>
    </row>
    <row r="669" spans="1:8">
      <c r="A669" s="255"/>
      <c r="B669" s="372"/>
      <c r="C669" s="373"/>
      <c r="D669" s="373"/>
      <c r="E669" s="373"/>
      <c r="F669" s="373"/>
      <c r="G669" s="374"/>
      <c r="H669" s="255"/>
    </row>
    <row r="670" spans="1:8">
      <c r="A670" s="255"/>
      <c r="B670" s="405" t="s">
        <v>491</v>
      </c>
      <c r="C670" s="406"/>
      <c r="D670" s="406"/>
      <c r="E670" s="406"/>
      <c r="F670" s="406"/>
      <c r="G670" s="407"/>
      <c r="H670" s="256">
        <v>581.9</v>
      </c>
    </row>
  </sheetData>
  <mergeCells count="761">
    <mergeCell ref="A665:A666"/>
    <mergeCell ref="B665:G665"/>
    <mergeCell ref="H665:H666"/>
    <mergeCell ref="B666:G666"/>
    <mergeCell ref="B667:G667"/>
    <mergeCell ref="B668:G668"/>
    <mergeCell ref="B669:G669"/>
    <mergeCell ref="B670:G670"/>
    <mergeCell ref="A616:A617"/>
    <mergeCell ref="B616:G616"/>
    <mergeCell ref="H616:H617"/>
    <mergeCell ref="B617:G617"/>
    <mergeCell ref="B618:G618"/>
    <mergeCell ref="B619:G619"/>
    <mergeCell ref="B620:G620"/>
    <mergeCell ref="B621:G621"/>
    <mergeCell ref="A623:A624"/>
    <mergeCell ref="B623:G623"/>
    <mergeCell ref="H623:H624"/>
    <mergeCell ref="B624:G624"/>
    <mergeCell ref="B625:G625"/>
    <mergeCell ref="B626:G626"/>
    <mergeCell ref="B627:G627"/>
    <mergeCell ref="B628:G628"/>
    <mergeCell ref="B607:G607"/>
    <mergeCell ref="A609:A610"/>
    <mergeCell ref="B609:G609"/>
    <mergeCell ref="H609:H610"/>
    <mergeCell ref="B610:G610"/>
    <mergeCell ref="B611:G611"/>
    <mergeCell ref="B612:G612"/>
    <mergeCell ref="B613:G613"/>
    <mergeCell ref="B614:G614"/>
    <mergeCell ref="A602:A603"/>
    <mergeCell ref="B602:G602"/>
    <mergeCell ref="H602:H603"/>
    <mergeCell ref="B603:G603"/>
    <mergeCell ref="B604:G604"/>
    <mergeCell ref="B605:G605"/>
    <mergeCell ref="B606:G606"/>
    <mergeCell ref="B590:G590"/>
    <mergeCell ref="B591:G591"/>
    <mergeCell ref="B592:G592"/>
    <mergeCell ref="B593:G593"/>
    <mergeCell ref="A595:A596"/>
    <mergeCell ref="B595:G595"/>
    <mergeCell ref="H595:H596"/>
    <mergeCell ref="B596:G596"/>
    <mergeCell ref="B597:G597"/>
    <mergeCell ref="B598:G598"/>
    <mergeCell ref="B599:G599"/>
    <mergeCell ref="B600:G600"/>
    <mergeCell ref="B578:G578"/>
    <mergeCell ref="A580:A581"/>
    <mergeCell ref="B580:G580"/>
    <mergeCell ref="H580:H581"/>
    <mergeCell ref="B581:G581"/>
    <mergeCell ref="B582:G582"/>
    <mergeCell ref="B583:G583"/>
    <mergeCell ref="B584:G584"/>
    <mergeCell ref="B585:G585"/>
    <mergeCell ref="B570:G570"/>
    <mergeCell ref="B571:G571"/>
    <mergeCell ref="A573:A574"/>
    <mergeCell ref="B573:G573"/>
    <mergeCell ref="H573:H574"/>
    <mergeCell ref="B574:G574"/>
    <mergeCell ref="B575:G575"/>
    <mergeCell ref="B576:G576"/>
    <mergeCell ref="B577:G577"/>
    <mergeCell ref="B562:G562"/>
    <mergeCell ref="B563:G563"/>
    <mergeCell ref="B564:G564"/>
    <mergeCell ref="A566:A567"/>
    <mergeCell ref="B566:G566"/>
    <mergeCell ref="H566:H567"/>
    <mergeCell ref="B567:G567"/>
    <mergeCell ref="B568:G568"/>
    <mergeCell ref="B569:G569"/>
    <mergeCell ref="B554:G554"/>
    <mergeCell ref="B555:G555"/>
    <mergeCell ref="B556:G556"/>
    <mergeCell ref="B557:G557"/>
    <mergeCell ref="A559:A560"/>
    <mergeCell ref="B559:G559"/>
    <mergeCell ref="H559:H560"/>
    <mergeCell ref="B560:G560"/>
    <mergeCell ref="B561:G561"/>
    <mergeCell ref="H545:H546"/>
    <mergeCell ref="B546:G546"/>
    <mergeCell ref="B547:G547"/>
    <mergeCell ref="B548:G548"/>
    <mergeCell ref="B549:G549"/>
    <mergeCell ref="B550:G550"/>
    <mergeCell ref="A552:A553"/>
    <mergeCell ref="B552:G552"/>
    <mergeCell ref="H552:H553"/>
    <mergeCell ref="B553:G553"/>
    <mergeCell ref="B528:G528"/>
    <mergeCell ref="B529:G529"/>
    <mergeCell ref="A588:A589"/>
    <mergeCell ref="B588:G588"/>
    <mergeCell ref="H588:H589"/>
    <mergeCell ref="B589:G589"/>
    <mergeCell ref="A531:A532"/>
    <mergeCell ref="B531:G531"/>
    <mergeCell ref="H531:H532"/>
    <mergeCell ref="B532:G532"/>
    <mergeCell ref="B533:G533"/>
    <mergeCell ref="B534:G534"/>
    <mergeCell ref="B535:G535"/>
    <mergeCell ref="B536:G536"/>
    <mergeCell ref="A538:A539"/>
    <mergeCell ref="B538:G538"/>
    <mergeCell ref="H538:H539"/>
    <mergeCell ref="B539:G539"/>
    <mergeCell ref="B540:G540"/>
    <mergeCell ref="B541:G541"/>
    <mergeCell ref="B542:G542"/>
    <mergeCell ref="B543:G543"/>
    <mergeCell ref="A545:A546"/>
    <mergeCell ref="B545:G545"/>
    <mergeCell ref="A524:A525"/>
    <mergeCell ref="B524:G524"/>
    <mergeCell ref="H524:H525"/>
    <mergeCell ref="B525:G525"/>
    <mergeCell ref="B526:G526"/>
    <mergeCell ref="B527:G527"/>
    <mergeCell ref="H517:H518"/>
    <mergeCell ref="B518:G518"/>
    <mergeCell ref="B519:G519"/>
    <mergeCell ref="B520:G520"/>
    <mergeCell ref="B521:G521"/>
    <mergeCell ref="B522:G522"/>
    <mergeCell ref="B512:G512"/>
    <mergeCell ref="B513:G513"/>
    <mergeCell ref="B514:G514"/>
    <mergeCell ref="B515:G515"/>
    <mergeCell ref="A517:A518"/>
    <mergeCell ref="B517:G517"/>
    <mergeCell ref="B507:G507"/>
    <mergeCell ref="B508:G508"/>
    <mergeCell ref="A510:A511"/>
    <mergeCell ref="B510:G510"/>
    <mergeCell ref="H510:H511"/>
    <mergeCell ref="B511:G511"/>
    <mergeCell ref="A503:A504"/>
    <mergeCell ref="B503:G503"/>
    <mergeCell ref="H503:H504"/>
    <mergeCell ref="B504:G504"/>
    <mergeCell ref="B505:G505"/>
    <mergeCell ref="B506:G506"/>
    <mergeCell ref="H496:H497"/>
    <mergeCell ref="B497:G497"/>
    <mergeCell ref="B498:G498"/>
    <mergeCell ref="B499:G499"/>
    <mergeCell ref="B500:G500"/>
    <mergeCell ref="B501:G501"/>
    <mergeCell ref="B491:G491"/>
    <mergeCell ref="B492:G492"/>
    <mergeCell ref="B493:G493"/>
    <mergeCell ref="B494:G494"/>
    <mergeCell ref="A496:A497"/>
    <mergeCell ref="B496:G496"/>
    <mergeCell ref="B486:G486"/>
    <mergeCell ref="B487:G487"/>
    <mergeCell ref="A489:A490"/>
    <mergeCell ref="B489:G489"/>
    <mergeCell ref="H489:H490"/>
    <mergeCell ref="B490:G490"/>
    <mergeCell ref="A482:A483"/>
    <mergeCell ref="B482:G482"/>
    <mergeCell ref="H482:H483"/>
    <mergeCell ref="B483:G483"/>
    <mergeCell ref="B484:G484"/>
    <mergeCell ref="B485:G485"/>
    <mergeCell ref="H475:H476"/>
    <mergeCell ref="B476:G476"/>
    <mergeCell ref="B477:G477"/>
    <mergeCell ref="B478:G478"/>
    <mergeCell ref="B479:G479"/>
    <mergeCell ref="B480:G480"/>
    <mergeCell ref="B470:G470"/>
    <mergeCell ref="B471:G471"/>
    <mergeCell ref="B472:G472"/>
    <mergeCell ref="B473:G473"/>
    <mergeCell ref="A475:A476"/>
    <mergeCell ref="B475:G475"/>
    <mergeCell ref="B465:G465"/>
    <mergeCell ref="B466:G466"/>
    <mergeCell ref="A468:A469"/>
    <mergeCell ref="B468:G468"/>
    <mergeCell ref="H468:H469"/>
    <mergeCell ref="B469:G469"/>
    <mergeCell ref="A461:A462"/>
    <mergeCell ref="B461:G461"/>
    <mergeCell ref="H461:H462"/>
    <mergeCell ref="B462:G462"/>
    <mergeCell ref="B463:G463"/>
    <mergeCell ref="B464:G464"/>
    <mergeCell ref="H454:H455"/>
    <mergeCell ref="B455:G455"/>
    <mergeCell ref="B456:G456"/>
    <mergeCell ref="B457:G457"/>
    <mergeCell ref="B458:G458"/>
    <mergeCell ref="B459:G459"/>
    <mergeCell ref="B449:G449"/>
    <mergeCell ref="B450:G450"/>
    <mergeCell ref="B451:G451"/>
    <mergeCell ref="B452:G452"/>
    <mergeCell ref="A454:A455"/>
    <mergeCell ref="B454:G454"/>
    <mergeCell ref="B444:G444"/>
    <mergeCell ref="B445:G445"/>
    <mergeCell ref="A447:A448"/>
    <mergeCell ref="B447:G447"/>
    <mergeCell ref="H447:H448"/>
    <mergeCell ref="B448:G448"/>
    <mergeCell ref="A440:A441"/>
    <mergeCell ref="B440:G440"/>
    <mergeCell ref="H440:H441"/>
    <mergeCell ref="B441:G441"/>
    <mergeCell ref="B442:G442"/>
    <mergeCell ref="B443:G443"/>
    <mergeCell ref="H433:H434"/>
    <mergeCell ref="B434:G434"/>
    <mergeCell ref="B435:G435"/>
    <mergeCell ref="B436:G436"/>
    <mergeCell ref="B437:G437"/>
    <mergeCell ref="B438:G438"/>
    <mergeCell ref="B428:G428"/>
    <mergeCell ref="B429:G429"/>
    <mergeCell ref="B430:G430"/>
    <mergeCell ref="B431:G431"/>
    <mergeCell ref="A433:A434"/>
    <mergeCell ref="B433:G433"/>
    <mergeCell ref="B423:G423"/>
    <mergeCell ref="B424:G424"/>
    <mergeCell ref="A426:A427"/>
    <mergeCell ref="B426:G426"/>
    <mergeCell ref="H426:H427"/>
    <mergeCell ref="B427:G427"/>
    <mergeCell ref="A419:A420"/>
    <mergeCell ref="B419:G419"/>
    <mergeCell ref="H419:H420"/>
    <mergeCell ref="B420:G420"/>
    <mergeCell ref="B421:G421"/>
    <mergeCell ref="B422:G422"/>
    <mergeCell ref="H412:H413"/>
    <mergeCell ref="B413:G413"/>
    <mergeCell ref="B414:G414"/>
    <mergeCell ref="B415:G415"/>
    <mergeCell ref="B416:G416"/>
    <mergeCell ref="B417:G417"/>
    <mergeCell ref="B407:G407"/>
    <mergeCell ref="B408:G408"/>
    <mergeCell ref="B409:G409"/>
    <mergeCell ref="B410:G410"/>
    <mergeCell ref="A412:A413"/>
    <mergeCell ref="B412:G412"/>
    <mergeCell ref="B402:G402"/>
    <mergeCell ref="B403:G403"/>
    <mergeCell ref="A405:A406"/>
    <mergeCell ref="B405:G405"/>
    <mergeCell ref="H405:H406"/>
    <mergeCell ref="B406:G406"/>
    <mergeCell ref="A398:A399"/>
    <mergeCell ref="B398:G398"/>
    <mergeCell ref="H398:H399"/>
    <mergeCell ref="B399:G399"/>
    <mergeCell ref="B400:G400"/>
    <mergeCell ref="B401:G401"/>
    <mergeCell ref="H391:H392"/>
    <mergeCell ref="B392:G392"/>
    <mergeCell ref="B393:G393"/>
    <mergeCell ref="B394:G394"/>
    <mergeCell ref="B395:G395"/>
    <mergeCell ref="B396:G396"/>
    <mergeCell ref="B386:G386"/>
    <mergeCell ref="B387:G387"/>
    <mergeCell ref="B388:G388"/>
    <mergeCell ref="B389:G389"/>
    <mergeCell ref="A391:A392"/>
    <mergeCell ref="B391:G391"/>
    <mergeCell ref="B381:G381"/>
    <mergeCell ref="B382:G382"/>
    <mergeCell ref="A384:A385"/>
    <mergeCell ref="B384:G384"/>
    <mergeCell ref="H384:H385"/>
    <mergeCell ref="B385:G385"/>
    <mergeCell ref="A377:A378"/>
    <mergeCell ref="B377:G377"/>
    <mergeCell ref="H377:H378"/>
    <mergeCell ref="B378:G378"/>
    <mergeCell ref="B379:G379"/>
    <mergeCell ref="B380:G380"/>
    <mergeCell ref="H370:H371"/>
    <mergeCell ref="B371:G371"/>
    <mergeCell ref="B372:G372"/>
    <mergeCell ref="B373:G373"/>
    <mergeCell ref="B374:G374"/>
    <mergeCell ref="B375:G375"/>
    <mergeCell ref="B365:G365"/>
    <mergeCell ref="B366:G366"/>
    <mergeCell ref="B367:G367"/>
    <mergeCell ref="B368:G368"/>
    <mergeCell ref="A370:A371"/>
    <mergeCell ref="B370:G370"/>
    <mergeCell ref="B360:G360"/>
    <mergeCell ref="B361:G361"/>
    <mergeCell ref="A363:A364"/>
    <mergeCell ref="B363:G363"/>
    <mergeCell ref="H363:H364"/>
    <mergeCell ref="B364:G364"/>
    <mergeCell ref="A356:A357"/>
    <mergeCell ref="B356:G356"/>
    <mergeCell ref="H356:H357"/>
    <mergeCell ref="B357:G357"/>
    <mergeCell ref="B358:G358"/>
    <mergeCell ref="B359:G359"/>
    <mergeCell ref="H349:H350"/>
    <mergeCell ref="B350:G350"/>
    <mergeCell ref="B351:G351"/>
    <mergeCell ref="B352:G352"/>
    <mergeCell ref="B353:G353"/>
    <mergeCell ref="B354:G354"/>
    <mergeCell ref="B344:G344"/>
    <mergeCell ref="B345:G345"/>
    <mergeCell ref="B346:G346"/>
    <mergeCell ref="B347:G347"/>
    <mergeCell ref="A349:A350"/>
    <mergeCell ref="B349:G349"/>
    <mergeCell ref="B339:G339"/>
    <mergeCell ref="B340:G340"/>
    <mergeCell ref="A342:A343"/>
    <mergeCell ref="B342:G342"/>
    <mergeCell ref="H342:H343"/>
    <mergeCell ref="B343:G343"/>
    <mergeCell ref="A335:A336"/>
    <mergeCell ref="B335:G335"/>
    <mergeCell ref="H335:H336"/>
    <mergeCell ref="B336:G336"/>
    <mergeCell ref="B337:G337"/>
    <mergeCell ref="B338:G338"/>
    <mergeCell ref="H328:H329"/>
    <mergeCell ref="B329:G329"/>
    <mergeCell ref="B330:G330"/>
    <mergeCell ref="B331:G331"/>
    <mergeCell ref="B332:G332"/>
    <mergeCell ref="B333:G333"/>
    <mergeCell ref="B323:G323"/>
    <mergeCell ref="B324:G324"/>
    <mergeCell ref="B325:G325"/>
    <mergeCell ref="B326:G326"/>
    <mergeCell ref="A328:A329"/>
    <mergeCell ref="B328:G328"/>
    <mergeCell ref="B318:G318"/>
    <mergeCell ref="B319:G319"/>
    <mergeCell ref="A321:A322"/>
    <mergeCell ref="B321:G321"/>
    <mergeCell ref="H321:H322"/>
    <mergeCell ref="B322:G322"/>
    <mergeCell ref="A314:A315"/>
    <mergeCell ref="B314:G314"/>
    <mergeCell ref="H314:H315"/>
    <mergeCell ref="B315:G315"/>
    <mergeCell ref="B316:G316"/>
    <mergeCell ref="B317:G317"/>
    <mergeCell ref="H307:H308"/>
    <mergeCell ref="B308:G308"/>
    <mergeCell ref="B309:G309"/>
    <mergeCell ref="B310:G310"/>
    <mergeCell ref="B311:G311"/>
    <mergeCell ref="B312:G312"/>
    <mergeCell ref="B302:G302"/>
    <mergeCell ref="B303:G303"/>
    <mergeCell ref="B304:G304"/>
    <mergeCell ref="B305:G305"/>
    <mergeCell ref="A307:A308"/>
    <mergeCell ref="B307:G307"/>
    <mergeCell ref="B297:G297"/>
    <mergeCell ref="B298:G298"/>
    <mergeCell ref="A300:A301"/>
    <mergeCell ref="B300:G300"/>
    <mergeCell ref="H300:H301"/>
    <mergeCell ref="B301:G301"/>
    <mergeCell ref="A293:A294"/>
    <mergeCell ref="B293:G293"/>
    <mergeCell ref="H293:H294"/>
    <mergeCell ref="B294:G294"/>
    <mergeCell ref="B295:G295"/>
    <mergeCell ref="B296:G296"/>
    <mergeCell ref="H286:H287"/>
    <mergeCell ref="B287:G287"/>
    <mergeCell ref="B288:G288"/>
    <mergeCell ref="B289:G289"/>
    <mergeCell ref="B290:G290"/>
    <mergeCell ref="B291:G291"/>
    <mergeCell ref="B281:G281"/>
    <mergeCell ref="B282:G282"/>
    <mergeCell ref="B283:G283"/>
    <mergeCell ref="B284:G284"/>
    <mergeCell ref="A286:A287"/>
    <mergeCell ref="B286:G286"/>
    <mergeCell ref="H272:H273"/>
    <mergeCell ref="B273:G273"/>
    <mergeCell ref="B274:G274"/>
    <mergeCell ref="B275:G275"/>
    <mergeCell ref="B276:G276"/>
    <mergeCell ref="A279:A280"/>
    <mergeCell ref="B279:G279"/>
    <mergeCell ref="H279:H280"/>
    <mergeCell ref="B280:G280"/>
    <mergeCell ref="B267:G267"/>
    <mergeCell ref="B268:G268"/>
    <mergeCell ref="B269:G269"/>
    <mergeCell ref="B270:G270"/>
    <mergeCell ref="A272:A273"/>
    <mergeCell ref="B272:G272"/>
    <mergeCell ref="B262:G262"/>
    <mergeCell ref="B263:G263"/>
    <mergeCell ref="A265:A266"/>
    <mergeCell ref="B265:G265"/>
    <mergeCell ref="H265:H266"/>
    <mergeCell ref="B266:G266"/>
    <mergeCell ref="A258:A259"/>
    <mergeCell ref="B258:G258"/>
    <mergeCell ref="H258:H259"/>
    <mergeCell ref="B259:G259"/>
    <mergeCell ref="B260:G260"/>
    <mergeCell ref="B261:G261"/>
    <mergeCell ref="H251:H252"/>
    <mergeCell ref="B252:G252"/>
    <mergeCell ref="B253:G253"/>
    <mergeCell ref="B254:G254"/>
    <mergeCell ref="B255:G255"/>
    <mergeCell ref="B256:G256"/>
    <mergeCell ref="B246:G246"/>
    <mergeCell ref="B247:G247"/>
    <mergeCell ref="B248:G248"/>
    <mergeCell ref="B249:G249"/>
    <mergeCell ref="A251:A252"/>
    <mergeCell ref="B251:G251"/>
    <mergeCell ref="B241:G241"/>
    <mergeCell ref="B242:G242"/>
    <mergeCell ref="A244:A245"/>
    <mergeCell ref="B244:G244"/>
    <mergeCell ref="H244:H245"/>
    <mergeCell ref="B245:G245"/>
    <mergeCell ref="A237:A238"/>
    <mergeCell ref="B237:G237"/>
    <mergeCell ref="H237:H238"/>
    <mergeCell ref="B238:G238"/>
    <mergeCell ref="B239:G239"/>
    <mergeCell ref="B240:G240"/>
    <mergeCell ref="H230:H231"/>
    <mergeCell ref="B231:G231"/>
    <mergeCell ref="B232:G232"/>
    <mergeCell ref="B233:G233"/>
    <mergeCell ref="B234:G234"/>
    <mergeCell ref="B235:G235"/>
    <mergeCell ref="B225:G225"/>
    <mergeCell ref="B226:G226"/>
    <mergeCell ref="B227:G227"/>
    <mergeCell ref="B228:G228"/>
    <mergeCell ref="A230:A231"/>
    <mergeCell ref="B230:G230"/>
    <mergeCell ref="B218:G218"/>
    <mergeCell ref="B219:G219"/>
    <mergeCell ref="B220:G220"/>
    <mergeCell ref="A223:A224"/>
    <mergeCell ref="B223:G223"/>
    <mergeCell ref="H223:H224"/>
    <mergeCell ref="B224:G224"/>
    <mergeCell ref="B213:G213"/>
    <mergeCell ref="B214:G214"/>
    <mergeCell ref="A216:A217"/>
    <mergeCell ref="B216:G216"/>
    <mergeCell ref="H216:H217"/>
    <mergeCell ref="B217:G217"/>
    <mergeCell ref="A209:A210"/>
    <mergeCell ref="B209:G209"/>
    <mergeCell ref="H209:H210"/>
    <mergeCell ref="B210:G210"/>
    <mergeCell ref="B211:G211"/>
    <mergeCell ref="B212:G212"/>
    <mergeCell ref="A204:A205"/>
    <mergeCell ref="B204:G204"/>
    <mergeCell ref="H204:H205"/>
    <mergeCell ref="B205:G205"/>
    <mergeCell ref="B206:G206"/>
    <mergeCell ref="B207:G207"/>
    <mergeCell ref="H197:H198"/>
    <mergeCell ref="B198:G198"/>
    <mergeCell ref="B199:G199"/>
    <mergeCell ref="B200:G200"/>
    <mergeCell ref="B201:G201"/>
    <mergeCell ref="B202:G202"/>
    <mergeCell ref="B192:G192"/>
    <mergeCell ref="B193:G193"/>
    <mergeCell ref="B194:G194"/>
    <mergeCell ref="B195:G195"/>
    <mergeCell ref="A197:A198"/>
    <mergeCell ref="B197:G197"/>
    <mergeCell ref="B187:G187"/>
    <mergeCell ref="B188:G188"/>
    <mergeCell ref="A190:A191"/>
    <mergeCell ref="B190:G190"/>
    <mergeCell ref="H190:H191"/>
    <mergeCell ref="B191:G191"/>
    <mergeCell ref="A183:A184"/>
    <mergeCell ref="B183:G183"/>
    <mergeCell ref="H183:H184"/>
    <mergeCell ref="B184:G184"/>
    <mergeCell ref="B185:G185"/>
    <mergeCell ref="B186:G186"/>
    <mergeCell ref="H176:H177"/>
    <mergeCell ref="B177:G177"/>
    <mergeCell ref="B178:G178"/>
    <mergeCell ref="B179:G179"/>
    <mergeCell ref="B180:G180"/>
    <mergeCell ref="B181:G181"/>
    <mergeCell ref="B171:G171"/>
    <mergeCell ref="B172:G172"/>
    <mergeCell ref="B173:G173"/>
    <mergeCell ref="B174:G174"/>
    <mergeCell ref="A176:A177"/>
    <mergeCell ref="B176:G176"/>
    <mergeCell ref="H163:H164"/>
    <mergeCell ref="B164:G164"/>
    <mergeCell ref="B165:G165"/>
    <mergeCell ref="B166:G166"/>
    <mergeCell ref="B167:G167"/>
    <mergeCell ref="A169:A170"/>
    <mergeCell ref="B169:G169"/>
    <mergeCell ref="H169:H170"/>
    <mergeCell ref="B170:G170"/>
    <mergeCell ref="B158:G158"/>
    <mergeCell ref="B159:G159"/>
    <mergeCell ref="B160:G160"/>
    <mergeCell ref="B161:G161"/>
    <mergeCell ref="A163:A164"/>
    <mergeCell ref="B163:G163"/>
    <mergeCell ref="H150:H151"/>
    <mergeCell ref="B151:G151"/>
    <mergeCell ref="B152:G152"/>
    <mergeCell ref="B153:G153"/>
    <mergeCell ref="B154:G154"/>
    <mergeCell ref="A156:A157"/>
    <mergeCell ref="B156:G156"/>
    <mergeCell ref="H156:H157"/>
    <mergeCell ref="B157:G157"/>
    <mergeCell ref="B145:G145"/>
    <mergeCell ref="B146:G146"/>
    <mergeCell ref="B147:G147"/>
    <mergeCell ref="B148:G148"/>
    <mergeCell ref="A150:A151"/>
    <mergeCell ref="B150:G150"/>
    <mergeCell ref="B140:G140"/>
    <mergeCell ref="B141:G141"/>
    <mergeCell ref="A143:A144"/>
    <mergeCell ref="B143:G143"/>
    <mergeCell ref="H143:H144"/>
    <mergeCell ref="B144:G144"/>
    <mergeCell ref="A136:A137"/>
    <mergeCell ref="B136:G136"/>
    <mergeCell ref="H136:H137"/>
    <mergeCell ref="B137:G137"/>
    <mergeCell ref="B138:G138"/>
    <mergeCell ref="B139:G139"/>
    <mergeCell ref="H129:H130"/>
    <mergeCell ref="B130:G130"/>
    <mergeCell ref="B131:G131"/>
    <mergeCell ref="B132:G132"/>
    <mergeCell ref="B133:G133"/>
    <mergeCell ref="B134:G134"/>
    <mergeCell ref="B124:G124"/>
    <mergeCell ref="B125:G125"/>
    <mergeCell ref="B126:G126"/>
    <mergeCell ref="B127:G127"/>
    <mergeCell ref="A129:A130"/>
    <mergeCell ref="B129:G129"/>
    <mergeCell ref="B118:G118"/>
    <mergeCell ref="B119:G119"/>
    <mergeCell ref="B120:G120"/>
    <mergeCell ref="A122:A123"/>
    <mergeCell ref="B122:G122"/>
    <mergeCell ref="A115:A116"/>
    <mergeCell ref="B115:G115"/>
    <mergeCell ref="H115:H116"/>
    <mergeCell ref="B116:G116"/>
    <mergeCell ref="B117:G117"/>
    <mergeCell ref="A109:A110"/>
    <mergeCell ref="B109:G109"/>
    <mergeCell ref="H109:H110"/>
    <mergeCell ref="B110:G110"/>
    <mergeCell ref="B111:G111"/>
    <mergeCell ref="B112:G112"/>
    <mergeCell ref="B104:G104"/>
    <mergeCell ref="B105:G105"/>
    <mergeCell ref="B106:G106"/>
    <mergeCell ref="B107:G107"/>
    <mergeCell ref="B97:G97"/>
    <mergeCell ref="B98:G98"/>
    <mergeCell ref="B99:G99"/>
    <mergeCell ref="B100:G100"/>
    <mergeCell ref="H122:H123"/>
    <mergeCell ref="B123:G123"/>
    <mergeCell ref="B113:G113"/>
    <mergeCell ref="H95:H96"/>
    <mergeCell ref="B96:G96"/>
    <mergeCell ref="A88:A89"/>
    <mergeCell ref="B88:G88"/>
    <mergeCell ref="H88:H89"/>
    <mergeCell ref="B89:G89"/>
    <mergeCell ref="B90:G90"/>
    <mergeCell ref="B91:G91"/>
    <mergeCell ref="H102:H103"/>
    <mergeCell ref="B103:G103"/>
    <mergeCell ref="B83:G83"/>
    <mergeCell ref="B84:G84"/>
    <mergeCell ref="B85:G85"/>
    <mergeCell ref="B86:G86"/>
    <mergeCell ref="B75:G75"/>
    <mergeCell ref="B76:G76"/>
    <mergeCell ref="B77:G77"/>
    <mergeCell ref="B78:G78"/>
    <mergeCell ref="A102:A103"/>
    <mergeCell ref="B102:G102"/>
    <mergeCell ref="B92:G92"/>
    <mergeCell ref="B93:G93"/>
    <mergeCell ref="A95:A96"/>
    <mergeCell ref="B95:G95"/>
    <mergeCell ref="H73:H74"/>
    <mergeCell ref="B74:G74"/>
    <mergeCell ref="A66:A67"/>
    <mergeCell ref="B66:G66"/>
    <mergeCell ref="H66:H67"/>
    <mergeCell ref="B67:G67"/>
    <mergeCell ref="B68:G68"/>
    <mergeCell ref="B69:G69"/>
    <mergeCell ref="H81:H82"/>
    <mergeCell ref="B82:G82"/>
    <mergeCell ref="B64:G64"/>
    <mergeCell ref="B52:G52"/>
    <mergeCell ref="B53:G53"/>
    <mergeCell ref="B54:G54"/>
    <mergeCell ref="B55:G55"/>
    <mergeCell ref="A81:A82"/>
    <mergeCell ref="B81:G81"/>
    <mergeCell ref="B70:G70"/>
    <mergeCell ref="B71:G71"/>
    <mergeCell ref="A73:A74"/>
    <mergeCell ref="B73:G73"/>
    <mergeCell ref="B59:G59"/>
    <mergeCell ref="A43:A44"/>
    <mergeCell ref="B43:G43"/>
    <mergeCell ref="H43:H44"/>
    <mergeCell ref="B44:G44"/>
    <mergeCell ref="B45:G45"/>
    <mergeCell ref="B46:G46"/>
    <mergeCell ref="B61:G61"/>
    <mergeCell ref="B62:G62"/>
    <mergeCell ref="B63:G63"/>
    <mergeCell ref="B10:G10"/>
    <mergeCell ref="B11:G11"/>
    <mergeCell ref="B12:G12"/>
    <mergeCell ref="B13:G13"/>
    <mergeCell ref="A36:A37"/>
    <mergeCell ref="B36:G36"/>
    <mergeCell ref="B26:G26"/>
    <mergeCell ref="B27:G27"/>
    <mergeCell ref="A29:A30"/>
    <mergeCell ref="B29:G29"/>
    <mergeCell ref="B30:G30"/>
    <mergeCell ref="A22:A23"/>
    <mergeCell ref="B22:G22"/>
    <mergeCell ref="B23:G23"/>
    <mergeCell ref="B24:G24"/>
    <mergeCell ref="B25:G25"/>
    <mergeCell ref="B37:G37"/>
    <mergeCell ref="B31:G31"/>
    <mergeCell ref="B32:G32"/>
    <mergeCell ref="B33:G33"/>
    <mergeCell ref="B34:G34"/>
    <mergeCell ref="B5:G5"/>
    <mergeCell ref="B6:G6"/>
    <mergeCell ref="A8:A9"/>
    <mergeCell ref="B8:G8"/>
    <mergeCell ref="H8:H9"/>
    <mergeCell ref="B9:G9"/>
    <mergeCell ref="A1:A2"/>
    <mergeCell ref="B1:G1"/>
    <mergeCell ref="H1:H2"/>
    <mergeCell ref="B2:G2"/>
    <mergeCell ref="B3:G3"/>
    <mergeCell ref="B4:G4"/>
    <mergeCell ref="H36:H37"/>
    <mergeCell ref="B38:G38"/>
    <mergeCell ref="B39:G39"/>
    <mergeCell ref="B40:G40"/>
    <mergeCell ref="B41:G41"/>
    <mergeCell ref="A59:A60"/>
    <mergeCell ref="A15:A16"/>
    <mergeCell ref="B15:G15"/>
    <mergeCell ref="H15:H16"/>
    <mergeCell ref="B16:G16"/>
    <mergeCell ref="B17:G17"/>
    <mergeCell ref="B18:G18"/>
    <mergeCell ref="B19:G19"/>
    <mergeCell ref="B20:G20"/>
    <mergeCell ref="H29:H30"/>
    <mergeCell ref="H22:H23"/>
    <mergeCell ref="H59:H60"/>
    <mergeCell ref="B60:G60"/>
    <mergeCell ref="B47:G47"/>
    <mergeCell ref="B48:G48"/>
    <mergeCell ref="A50:A51"/>
    <mergeCell ref="B50:G50"/>
    <mergeCell ref="H50:H51"/>
    <mergeCell ref="B51:G51"/>
    <mergeCell ref="A630:A631"/>
    <mergeCell ref="B630:G630"/>
    <mergeCell ref="H630:H631"/>
    <mergeCell ref="B631:G631"/>
    <mergeCell ref="B632:G632"/>
    <mergeCell ref="B633:G633"/>
    <mergeCell ref="B634:G634"/>
    <mergeCell ref="B635:G635"/>
    <mergeCell ref="A637:A638"/>
    <mergeCell ref="B637:G637"/>
    <mergeCell ref="H637:H638"/>
    <mergeCell ref="B638:G638"/>
    <mergeCell ref="B639:G639"/>
    <mergeCell ref="B648:G648"/>
    <mergeCell ref="B649:G649"/>
    <mergeCell ref="B640:G640"/>
    <mergeCell ref="B641:G641"/>
    <mergeCell ref="B642:G642"/>
    <mergeCell ref="A644:A645"/>
    <mergeCell ref="B644:G644"/>
    <mergeCell ref="H644:H645"/>
    <mergeCell ref="B645:G645"/>
    <mergeCell ref="B646:G646"/>
    <mergeCell ref="B647:G647"/>
    <mergeCell ref="A658:A659"/>
    <mergeCell ref="B658:G658"/>
    <mergeCell ref="H658:H659"/>
    <mergeCell ref="B659:G659"/>
    <mergeCell ref="B660:G660"/>
    <mergeCell ref="B661:G661"/>
    <mergeCell ref="B662:G662"/>
    <mergeCell ref="B663:G663"/>
    <mergeCell ref="A651:A652"/>
    <mergeCell ref="B651:G651"/>
    <mergeCell ref="H651:H652"/>
    <mergeCell ref="B652:G652"/>
    <mergeCell ref="B653:G653"/>
    <mergeCell ref="B654:G654"/>
    <mergeCell ref="B655:G655"/>
    <mergeCell ref="B656:G656"/>
  </mergeCells>
  <hyperlinks>
    <hyperlink ref="B365" r:id="rId1"/>
    <hyperlink ref="B366" r:id="rId2"/>
    <hyperlink ref="B393" r:id="rId3"/>
    <hyperlink ref="B400" r:id="rId4"/>
    <hyperlink ref="B407" r:id="rId5"/>
    <hyperlink ref="B435" r:id="rId6"/>
    <hyperlink ref="B442" r:id="rId7"/>
    <hyperlink ref="B443" r:id="rId8"/>
    <hyperlink ref="B75" r:id="rId9"/>
    <hyperlink ref="B76" r:id="rId10"/>
    <hyperlink ref="B449" r:id="rId11"/>
    <hyperlink ref="B450" r:id="rId12"/>
    <hyperlink ref="B456" r:id="rId13"/>
    <hyperlink ref="B526" r:id="rId14"/>
    <hyperlink ref="B512" r:id="rId15"/>
    <hyperlink ref="B470" display="http://www.strar.com.br/ar-condicionado-split-hiwall-fujitsu-high-wall-inverter-30-000-btu-h-frio-220v.html?utm_source=webarcondicionado&amp;utm_term=Ar+Condicionado+Split+Fujitsu+High+Wall+Inverter+27000+Btu/h+Frio+220v&amp;utm_medium=cpv&amp;utm_campaign=webarcondi"/>
    <hyperlink ref="B477" display="http://friopecas.com.br/Produto/330/ar-condicionado-split-lg-hi-wall-24000btus-220v-frio-libero-inverter-n1?utm_source=webarcondicionado&amp;utm_term=AR+CONDICIONADO+SPLIT+LG+HI+WALL+24000BTUS+220V+FRIO+LIBERO+INVERTER+N1&amp;utm_medium=cpv&amp;utm_campaign=webarcond"/>
    <hyperlink ref="B478" r:id="rId16"/>
    <hyperlink ref="B479" r:id="rId17"/>
    <hyperlink ref="B484" r:id="rId18"/>
    <hyperlink ref="B491" r:id="rId19"/>
    <hyperlink ref="B492" r:id="rId20"/>
    <hyperlink ref="B498" display="http://www.strar.com.br/ar-condicionado-piso-teto-48000-btus-space-carrier-ccm-frio-220v.html?utm_source=webarcondicionado&amp;utm_term=Ar+Condicionado+Piso+Teto+48000+Btus+Space+Carrier+Frio+CCM+220v+-+Trif%E1sico&amp;utm_medium=cpv&amp;utm_campaign=webarcondicionad"/>
    <hyperlink ref="B499" r:id="rId21"/>
    <hyperlink ref="B505" r:id="rId22"/>
    <hyperlink ref="B463" r:id="rId23"/>
    <hyperlink ref="B464" r:id="rId24"/>
    <hyperlink ref="B465" r:id="rId25"/>
    <hyperlink ref="B597" r:id="rId26"/>
    <hyperlink ref="B598" r:id="rId27"/>
    <hyperlink ref="B561" r:id="rId28"/>
    <hyperlink ref="B562" r:id="rId29"/>
    <hyperlink ref="B563" r:id="rId30"/>
    <hyperlink ref="B568" r:id="rId31"/>
    <hyperlink ref="B575" r:id="rId32"/>
    <hyperlink ref="B582" r:id="rId33"/>
    <hyperlink ref="B605" r:id="rId34"/>
    <hyperlink ref="B611" r:id="rId35"/>
    <hyperlink ref="B612" r:id="rId36"/>
    <hyperlink ref="B618" r:id="rId37"/>
    <hyperlink ref="B619" r:id="rId38"/>
    <hyperlink ref="B625" r:id="rId39"/>
    <hyperlink ref="B632" r:id="rId40"/>
    <hyperlink ref="B639" r:id="rId41"/>
    <hyperlink ref="B646" r:id="rId42"/>
    <hyperlink ref="B653" r:id="rId43"/>
    <hyperlink ref="B660" r:id="rId44"/>
    <hyperlink ref="B661" r:id="rId45"/>
    <hyperlink ref="B662" r:id="rId46"/>
    <hyperlink ref="B667" r:id="rId47"/>
    <hyperlink ref="B668" r:id="rId48"/>
  </hyperlink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11</vt:i4>
      </vt:variant>
    </vt:vector>
  </HeadingPairs>
  <TitlesOfParts>
    <vt:vector size="19" baseType="lpstr">
      <vt:lpstr>ESCOLA</vt:lpstr>
      <vt:lpstr>ORÇAMENTO</vt:lpstr>
      <vt:lpstr>MEMORIA</vt:lpstr>
      <vt:lpstr>EM BRANCO</vt:lpstr>
      <vt:lpstr>CRONOGRAMA</vt:lpstr>
      <vt:lpstr>CRON FIN - 3 MESES-REFORMA</vt:lpstr>
      <vt:lpstr>CRON FIN - 3 MESES-geral</vt:lpstr>
      <vt:lpstr>COTAÇÃO</vt:lpstr>
      <vt:lpstr>'CRON FIN - 3 MESES-geral'!Area_de_impressao</vt:lpstr>
      <vt:lpstr>'CRON FIN - 3 MESES-REFORMA'!Area_de_impressao</vt:lpstr>
      <vt:lpstr>CRONOGRAMA!Area_de_impressao</vt:lpstr>
      <vt:lpstr>'EM BRANCO'!Area_de_impressao</vt:lpstr>
      <vt:lpstr>ESCOLA!Area_de_impressao</vt:lpstr>
      <vt:lpstr>MEMORIA!Area_de_impressao</vt:lpstr>
      <vt:lpstr>ORÇAMENTO!Area_de_impressao</vt:lpstr>
      <vt:lpstr>'EM BRANCO'!Titulos_de_impressao</vt:lpstr>
      <vt:lpstr>ESCOLA!Titulos_de_impressao</vt:lpstr>
      <vt:lpstr>MEMORIA!Titulos_de_impressao</vt:lpstr>
      <vt:lpstr>ORÇAMENTO!Titulos_de_impressao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JOCINATHA</dc:creator>
  <cp:lastModifiedBy>Anderley</cp:lastModifiedBy>
  <cp:lastPrinted>2014-12-04T22:01:44Z</cp:lastPrinted>
  <dcterms:created xsi:type="dcterms:W3CDTF">2013-08-07T20:30:26Z</dcterms:created>
  <dcterms:modified xsi:type="dcterms:W3CDTF">2014-12-04T22:01:47Z</dcterms:modified>
</cp:coreProperties>
</file>